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bncnbccs.sharepoint.com/sites/RapportderesponsabilitSociale/Shared Documents/General/Données ESG/2023/V mise en ligne/"/>
    </mc:Choice>
  </mc:AlternateContent>
  <xr:revisionPtr revIDLastSave="1590" documentId="8_{90CAA1C9-0AF6-4630-A733-12E00B80266F}" xr6:coauthVersionLast="47" xr6:coauthVersionMax="47" xr10:uidLastSave="{13204A34-A6E5-41A1-AE1D-6B8CB5FB0BBB}"/>
  <workbookProtection workbookAlgorithmName="SHA-512" workbookHashValue="R/kKj3dD4ou7Olyy3XScHlq3bGjd08d4vUC1pwcE6PswQNXXkDC4aHL0Yfj/WGP7dSWPMC2UVRMMyhP6+SUPBg==" workbookSaltValue="g8ULUWDP5GhuIWA0p46Mmw==" workbookSpinCount="100000" lockStructure="1"/>
  <bookViews>
    <workbookView xWindow="28680" yWindow="60" windowWidth="29040" windowHeight="15840" activeTab="1" xr2:uid="{EEBE74C5-26D4-48C5-B252-1719785D69FC}"/>
  </bookViews>
  <sheets>
    <sheet name="Couverture" sheetId="4" r:id="rId1"/>
    <sheet name="Environnement" sheetId="1" r:id="rId2"/>
    <sheet name="Social" sheetId="2" r:id="rId3"/>
    <sheet name="Gouvernance" sheetId="3" r:id="rId4"/>
  </sheets>
  <definedNames>
    <definedName name="_xlnm.Print_Area" localSheetId="1">Environnement!$B$1:$H$55</definedName>
    <definedName name="_xlnm.Print_Area" localSheetId="3">Gouvernance!$B$1:$G$25</definedName>
    <definedName name="_xlnm.Print_Area" localSheetId="2">Social!$B$1:$G$100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2" l="1"/>
  <c r="D7" i="1" l="1"/>
  <c r="D10" i="1" l="1"/>
  <c r="D9" i="1"/>
  <c r="D8" i="1"/>
  <c r="E28" i="1" l="1"/>
  <c r="E19" i="1"/>
  <c r="E7" i="1"/>
  <c r="E8" i="1" s="1"/>
  <c r="E13" i="1"/>
  <c r="E14" i="1" s="1"/>
  <c r="E10" i="1" l="1"/>
  <c r="E9" i="1"/>
  <c r="D19" i="1"/>
  <c r="F19" i="1"/>
  <c r="G19" i="1"/>
  <c r="H19" i="1"/>
  <c r="D14" i="1" l="1"/>
  <c r="H7" i="1"/>
  <c r="F28" i="1" l="1"/>
  <c r="H28" i="1"/>
  <c r="G28" i="1"/>
  <c r="G13" i="1"/>
  <c r="G14" i="1" s="1"/>
  <c r="H13" i="1"/>
  <c r="H14" i="1" s="1"/>
  <c r="F13" i="1"/>
  <c r="F14" i="1" s="1"/>
  <c r="F7" i="1" l="1"/>
  <c r="F8" i="1" s="1"/>
  <c r="G7" i="1"/>
  <c r="G8" i="1" s="1"/>
  <c r="G10" i="1" l="1"/>
  <c r="G9" i="1"/>
  <c r="F10" i="1"/>
  <c r="F9" i="1"/>
  <c r="H8" i="1"/>
  <c r="H10" i="1"/>
  <c r="H9" i="1"/>
</calcChain>
</file>

<file path=xl/sharedStrings.xml><?xml version="1.0" encoding="utf-8"?>
<sst xmlns="http://schemas.openxmlformats.org/spreadsheetml/2006/main" count="563" uniqueCount="405">
  <si>
    <t>2023
Données environnementales, 
sociales et de gouvernance 
de la Banque Nationale du Canada</t>
  </si>
  <si>
    <t>Sauf indication contraire, les données sont au 31 octobre 2023.</t>
  </si>
  <si>
    <t>NEW vs Rap ESG</t>
  </si>
  <si>
    <t>Environnement</t>
  </si>
  <si>
    <t>Unité</t>
  </si>
  <si>
    <r>
      <t xml:space="preserve">Émissions de GES de l'empreinte globale </t>
    </r>
    <r>
      <rPr>
        <b/>
        <vertAlign val="superscript"/>
        <sz val="9"/>
        <color rgb="FFE41C23"/>
        <rFont val="Gilroy Light"/>
        <family val="3"/>
      </rPr>
      <t>1</t>
    </r>
  </si>
  <si>
    <t xml:space="preserve">Émissions de GES domaine 1 </t>
  </si>
  <si>
    <r>
      <t>en tonnes d'équivalent CO</t>
    </r>
    <r>
      <rPr>
        <vertAlign val="subscript"/>
        <sz val="8"/>
        <color rgb="FF231F20"/>
        <rFont val="Gilroy Light"/>
        <family val="3"/>
      </rPr>
      <t>2</t>
    </r>
  </si>
  <si>
    <t>Émissions de GES domaine 2 (basées sur l'emplacement)</t>
  </si>
  <si>
    <t xml:space="preserve">Total des émissions de GES de domaines 1 et 2 </t>
  </si>
  <si>
    <r>
      <t>Intensité des émissions de GES par mètre</t>
    </r>
    <r>
      <rPr>
        <vertAlign val="superscript"/>
        <sz val="9"/>
        <color rgb="FF231F20"/>
        <rFont val="Gilroy Light"/>
        <family val="3"/>
      </rPr>
      <t>2</t>
    </r>
  </si>
  <si>
    <r>
      <t>en tonnes d'équivalent CO</t>
    </r>
    <r>
      <rPr>
        <vertAlign val="subscript"/>
        <sz val="8"/>
        <color rgb="FF231F20"/>
        <rFont val="Gilroy Light"/>
        <family val="3"/>
      </rPr>
      <t>2</t>
    </r>
    <r>
      <rPr>
        <sz val="8"/>
        <color rgb="FF231F20"/>
        <rFont val="Gilroy Light"/>
        <family val="3"/>
      </rPr>
      <t xml:space="preserve"> / mètre carré</t>
    </r>
  </si>
  <si>
    <t>Intensité des émissions de GES par M$ de revenu</t>
  </si>
  <si>
    <r>
      <t>en tonnes d'équivalent CO</t>
    </r>
    <r>
      <rPr>
        <vertAlign val="subscript"/>
        <sz val="8"/>
        <color rgb="FF231F20"/>
        <rFont val="Gilroy Light"/>
        <family val="3"/>
      </rPr>
      <t>2</t>
    </r>
    <r>
      <rPr>
        <sz val="8"/>
        <color rgb="FF231F20"/>
        <rFont val="Gilroy Light"/>
        <family val="3"/>
      </rPr>
      <t xml:space="preserve"> / million de revenu</t>
    </r>
  </si>
  <si>
    <t>Intensité des émissions de GES par employé</t>
  </si>
  <si>
    <t>en tonnes d'équivalent CO2 / employé</t>
  </si>
  <si>
    <t>Émissions de GES liés au déplacement du personnel pour affaire</t>
  </si>
  <si>
    <t xml:space="preserve">Emissions de GES liés à la chaîne d’approvisionnement (papier) </t>
  </si>
  <si>
    <t xml:space="preserve">Émissions de GES domaine 3 </t>
  </si>
  <si>
    <t xml:space="preserve">Total des émissions GES </t>
  </si>
  <si>
    <r>
      <t xml:space="preserve">Émissions de GES en lien avec notre cible de réduction </t>
    </r>
    <r>
      <rPr>
        <b/>
        <vertAlign val="superscript"/>
        <sz val="9"/>
        <color rgb="FFE41C23"/>
        <rFont val="Gilroy Light"/>
        <family val="3"/>
      </rPr>
      <t>2</t>
    </r>
  </si>
  <si>
    <t>enlever la ligne,ce n'est pas accepté</t>
  </si>
  <si>
    <t>Tarification interne du carbone</t>
  </si>
  <si>
    <r>
      <t>CAD / tonnes d'équivalent CO</t>
    </r>
    <r>
      <rPr>
        <vertAlign val="subscript"/>
        <sz val="8"/>
        <color rgb="FF231F20"/>
        <rFont val="Gilroy Light"/>
        <family val="3"/>
      </rPr>
      <t>2</t>
    </r>
  </si>
  <si>
    <t>22,95</t>
  </si>
  <si>
    <t>26,00</t>
  </si>
  <si>
    <t>Carboneutre</t>
  </si>
  <si>
    <t>Oui</t>
  </si>
  <si>
    <t>Prêts liés au carbone</t>
  </si>
  <si>
    <r>
      <t xml:space="preserve">Exposition du portefeuille de prêts liés au carbone </t>
    </r>
    <r>
      <rPr>
        <vertAlign val="superscript"/>
        <sz val="9"/>
        <color rgb="FF231F20"/>
        <rFont val="Gilroy Light"/>
        <family val="3"/>
      </rPr>
      <t>3</t>
    </r>
  </si>
  <si>
    <t>4,7 %</t>
  </si>
  <si>
    <t>5,2 %</t>
  </si>
  <si>
    <t>Consommation d'énergie</t>
  </si>
  <si>
    <r>
      <t xml:space="preserve">Consommation d'énergie renouvelable </t>
    </r>
    <r>
      <rPr>
        <vertAlign val="superscript"/>
        <sz val="9"/>
        <color rgb="FF231F20"/>
        <rFont val="Gilroy Light"/>
        <family val="3"/>
      </rPr>
      <t>4</t>
    </r>
  </si>
  <si>
    <t>MWh</t>
  </si>
  <si>
    <r>
      <t xml:space="preserve">Consommation d'énergie non-renouvelable </t>
    </r>
    <r>
      <rPr>
        <vertAlign val="superscript"/>
        <sz val="9"/>
        <color rgb="FF231F20"/>
        <rFont val="Gilroy Light"/>
        <family val="3"/>
      </rPr>
      <t>5</t>
    </r>
  </si>
  <si>
    <t>Coût total de la consommation d'énergie</t>
  </si>
  <si>
    <t>CAD</t>
  </si>
  <si>
    <t>5 779 388 $</t>
  </si>
  <si>
    <t>6 408 676 $</t>
  </si>
  <si>
    <t>Pourcentage de la consommation d'énergie qui provient de sources renouvelable</t>
  </si>
  <si>
    <t>Nombre d’édifices certifiés LEED</t>
  </si>
  <si>
    <t>Papier, eau et matières résiduelles</t>
  </si>
  <si>
    <r>
      <t xml:space="preserve">Pourcentage du papier utilisé certifié FSC </t>
    </r>
    <r>
      <rPr>
        <vertAlign val="superscript"/>
        <sz val="9"/>
        <color rgb="FF231F20"/>
        <rFont val="Gilroy Light"/>
        <family val="3"/>
      </rPr>
      <t>6</t>
    </r>
  </si>
  <si>
    <t>100 %</t>
  </si>
  <si>
    <r>
      <t xml:space="preserve">Consommation de papier copieur </t>
    </r>
    <r>
      <rPr>
        <vertAlign val="superscript"/>
        <sz val="9"/>
        <color rgb="FF231F20"/>
        <rFont val="Gilroy Light"/>
        <family val="3"/>
      </rPr>
      <t>7</t>
    </r>
  </si>
  <si>
    <t>kg</t>
  </si>
  <si>
    <t>125 947</t>
  </si>
  <si>
    <t>135 993</t>
  </si>
  <si>
    <t>179 265</t>
  </si>
  <si>
    <t>279 168</t>
  </si>
  <si>
    <r>
      <t xml:space="preserve">Consommation d'eau </t>
    </r>
    <r>
      <rPr>
        <vertAlign val="superscript"/>
        <sz val="9"/>
        <color rgb="FF231F20"/>
        <rFont val="Gilroy Light"/>
        <family val="3"/>
      </rPr>
      <t>8</t>
    </r>
  </si>
  <si>
    <t>million de mètre cubique</t>
  </si>
  <si>
    <t>0,6141</t>
  </si>
  <si>
    <t xml:space="preserve">0,5939 </t>
  </si>
  <si>
    <t>0,5516</t>
  </si>
  <si>
    <t>0,5678</t>
  </si>
  <si>
    <t>0,5803</t>
  </si>
  <si>
    <r>
      <t xml:space="preserve">Matières résiduelles </t>
    </r>
    <r>
      <rPr>
        <vertAlign val="superscript"/>
        <sz val="9"/>
        <color rgb="FF231F20"/>
        <rFont val="Gilroy Light"/>
        <family val="3"/>
      </rPr>
      <t>9</t>
    </r>
  </si>
  <si>
    <t>tonnes métrique</t>
  </si>
  <si>
    <t>1 064</t>
  </si>
  <si>
    <t>2 465</t>
  </si>
  <si>
    <t>Finance durables</t>
  </si>
  <si>
    <t>s.o. : données non disponibles</t>
  </si>
  <si>
    <t>1)  Les données sur les émissions de gaz à effet de serre (GES) sont calculées selon la méthodologie Greenhouse Gas Protocol Initiative (GHG Protocol)(WRI et WBCSD, 2015; 2011; 2004) par un tiers indépendant. Ces émissions incluent l’ensemble des activités de la Banque au Canada et aux États-Unis ainsi que nos filiales à Dublin, en Thaïlande et au Cambodge, notre succursale à Londres et nos bureaux de représentation à l’étranger. Les données historiques ont été reclassées suite à l'amélioration des méthodologies et l'accessibilité des données. Pour en savoir plus, consulter notre Rapport GIFCC 2022 sur bnc.ca.</t>
  </si>
  <si>
    <t>2)  Les données sur les émissions de gaz à effet de serre (GES) sont calculées selon la méthodologie Greenhouse Gas Protocol Initiative (GHG Protocol)(WRI et WBCSD, 2015; 2011; 2004) par un tiers indépendant. La portée de la cible a été revue en 2022 pour qu’elle couvre les activités de la Banque au Canada et aux États-Unis, ainsi que notre filiale à Dublin, notre succursale à Londres et nos bureaux de représentation à l’étranger. Les données historiques ont été reclassées suite à l'amélioration des méthodologies et l'accessibilité des données. Pour en savoir plus, consulter notre Rapport GIFCC 2022 sur bnc.ca.</t>
  </si>
  <si>
    <t>3)  En octobre 2021, le GIFCC a mis à jour sa définition des actifs liés au carbone pour y ajouter les secteurs des Transports, Matériaux et bâtiments et Agriculture, aliments et produits forestiers. Les données 2019 et 2020  incluent uniquement les actifs liés aux secteurs de l’énergie et des services publics conformément à la définition des actifs liés au carbone du GIFCC 2017. Pour en savoir plus, consulter notre Rapport climatique 2023 sur bnc.ca.</t>
  </si>
  <si>
    <t>4) Énergie hydroélectrique, éolienne, solaire, marémotrice et gaz naturel renouvelable.</t>
  </si>
  <si>
    <t>5) Gaz naturel, vapeur et mazout.</t>
  </si>
  <si>
    <t>6) Pour toutes les impressions où il est possible d'utiliser du papier FSC.</t>
  </si>
  <si>
    <t>7) Au Canada et au 31 décembre.</t>
  </si>
  <si>
    <t>8) Le volume total d’eau utilisée chaque année dans l’ensemble des installations de la Banque Nationale a été estimé en multipliant la superficie de ces installations par l’intensité moyenne de l’utilisation d’eau dans les bureaux au Canada (REALPAC, 2012). Pour effectuer ce calcul, chaque installation a d’abord été classée en fonction de sa superficie (p. ex., moins de 100 000 pi2, entre 100 000 et 249 999 pi2, etc.). On a ensuite attribué à chaque installation l’intensité moyenne de l’utilisation d’eau selon la superficie du bâtiment présentée par REALPAC (2012). Cela représente environ 593 910  m3 d’eau en 2022 pour l’ensemble de la Banque, y compris les succursales, filiales et bureaux à international (548 464 m2, à l’exception des guichets automatiques).</t>
  </si>
  <si>
    <t>9) La Banque Nationale ne déclare que les tonnes métriques de papier de rebut produit et récupéré aux fins de recyclage (par l’entremise d’un service de destruction confidentiel). Les émissions de gaz à effet de serre (GES) associées au transport du papier de rebut vers le lieu de recyclage sont comptabilisées dans notre inventaire de GES et présentées dans notre réponse au CDP. (Au Canada, couverture de tous les sites)</t>
  </si>
  <si>
    <t>New VS Rap ESG?</t>
  </si>
  <si>
    <t>FAIRE DES SOUS-SECTIONS?</t>
  </si>
  <si>
    <t>Social</t>
  </si>
  <si>
    <t>Clients</t>
  </si>
  <si>
    <r>
      <t xml:space="preserve">Actifs sous gestion gérés par des signataires des PRI </t>
    </r>
    <r>
      <rPr>
        <vertAlign val="superscript"/>
        <sz val="9"/>
        <color rgb="FF231F20"/>
        <rFont val="Gilroy Light"/>
        <family val="3"/>
      </rPr>
      <t>1</t>
    </r>
  </si>
  <si>
    <t>98,2%</t>
  </si>
  <si>
    <t>98,2 %</t>
  </si>
  <si>
    <t>98,1 %</t>
  </si>
  <si>
    <t>96,5 %</t>
  </si>
  <si>
    <t>97,3 %</t>
  </si>
  <si>
    <r>
      <t xml:space="preserve">Valeur des actifs sous gestion gérés par des signataires des PRI </t>
    </r>
    <r>
      <rPr>
        <vertAlign val="superscript"/>
        <sz val="9"/>
        <color rgb="FF231F20"/>
        <rFont val="Gilroy Light"/>
        <family val="3"/>
      </rPr>
      <t>1</t>
    </r>
  </si>
  <si>
    <t>74,8 G$</t>
  </si>
  <si>
    <t>52,8 G$</t>
  </si>
  <si>
    <t>56,4 G$</t>
  </si>
  <si>
    <t>39,3 G$</t>
  </si>
  <si>
    <t>40,5 G$</t>
  </si>
  <si>
    <r>
      <t xml:space="preserve">Valeur des obligations durables émises </t>
    </r>
    <r>
      <rPr>
        <vertAlign val="superscript"/>
        <sz val="9"/>
        <color rgb="FF231F20"/>
        <rFont val="Gilroy Light"/>
        <family val="3"/>
      </rPr>
      <t>2</t>
    </r>
  </si>
  <si>
    <t>3,3 G$</t>
  </si>
  <si>
    <t>3,2 G$</t>
  </si>
  <si>
    <t>3,1 G$</t>
  </si>
  <si>
    <t>2,1 G$</t>
  </si>
  <si>
    <t>1,2 G$</t>
  </si>
  <si>
    <r>
      <t xml:space="preserve">Pourcentage de croissance des clients numériques actifs </t>
    </r>
    <r>
      <rPr>
        <vertAlign val="superscript"/>
        <sz val="9"/>
        <color rgb="FF231F20"/>
        <rFont val="Gilroy Light"/>
        <family val="3"/>
      </rPr>
      <t>3</t>
    </r>
  </si>
  <si>
    <t>106 %</t>
  </si>
  <si>
    <t>102 %</t>
  </si>
  <si>
    <t>108 %</t>
  </si>
  <si>
    <t>Pourcentage de comptes particuliers avec un relevé électronique</t>
  </si>
  <si>
    <t>74,9 %</t>
  </si>
  <si>
    <t>71,9 %</t>
  </si>
  <si>
    <t>68,7 %</t>
  </si>
  <si>
    <t>66,2 %</t>
  </si>
  <si>
    <r>
      <t xml:space="preserve">Nombre de comptes chèques sans frais (sans solde minimum) </t>
    </r>
    <r>
      <rPr>
        <vertAlign val="superscript"/>
        <sz val="9"/>
        <color rgb="FF231F20"/>
        <rFont val="Gilroy Light"/>
        <family val="3"/>
      </rPr>
      <t>4</t>
    </r>
  </si>
  <si>
    <t>242 110</t>
  </si>
  <si>
    <t>230 553</t>
  </si>
  <si>
    <t>226 185</t>
  </si>
  <si>
    <t>232 737</t>
  </si>
  <si>
    <r>
      <t xml:space="preserve">Plaintes reçues par le Bureau de révision des plaintes clients </t>
    </r>
    <r>
      <rPr>
        <vertAlign val="superscript"/>
        <sz val="9"/>
        <color rgb="FF231F20"/>
        <rFont val="Gilroy Light"/>
        <family val="3"/>
      </rPr>
      <t>5</t>
    </r>
  </si>
  <si>
    <t>2 556</t>
  </si>
  <si>
    <t>3 086</t>
  </si>
  <si>
    <t>2 769</t>
  </si>
  <si>
    <t>2 143</t>
  </si>
  <si>
    <r>
      <t xml:space="preserve">Plaintes traitées et résolues </t>
    </r>
    <r>
      <rPr>
        <vertAlign val="superscript"/>
        <sz val="9"/>
        <color rgb="FF231F20"/>
        <rFont val="Gilroy Light"/>
      </rPr>
      <t>5, 22</t>
    </r>
  </si>
  <si>
    <r>
      <t xml:space="preserve">Taux de résolution </t>
    </r>
    <r>
      <rPr>
        <vertAlign val="superscript"/>
        <sz val="9"/>
        <color rgb="FF231F20"/>
        <rFont val="Gilroy Light"/>
        <family val="3"/>
      </rPr>
      <t>5, 6</t>
    </r>
  </si>
  <si>
    <t>29 %</t>
  </si>
  <si>
    <t>44 %</t>
  </si>
  <si>
    <t>57 %</t>
  </si>
  <si>
    <t>46 %</t>
  </si>
  <si>
    <r>
      <t xml:space="preserve">Nombre de jours en moyenne pour résoudre une plainte </t>
    </r>
    <r>
      <rPr>
        <vertAlign val="superscript"/>
        <sz val="9"/>
        <color rgb="FF231F20"/>
        <rFont val="Gilroy Light"/>
        <family val="3"/>
      </rPr>
      <t>7</t>
    </r>
  </si>
  <si>
    <t>45 jours</t>
  </si>
  <si>
    <t>60 jours</t>
  </si>
  <si>
    <t>67 jours</t>
  </si>
  <si>
    <t>58 jours</t>
  </si>
  <si>
    <t>77 jours</t>
  </si>
  <si>
    <r>
      <t xml:space="preserve">Employés </t>
    </r>
    <r>
      <rPr>
        <b/>
        <vertAlign val="superscript"/>
        <sz val="9"/>
        <color rgb="FFE41C23"/>
        <rFont val="Gilroy Light"/>
        <family val="3"/>
      </rPr>
      <t>8</t>
    </r>
  </si>
  <si>
    <r>
      <t xml:space="preserve">Pourcentage de femmes au sein de la Banque </t>
    </r>
    <r>
      <rPr>
        <vertAlign val="superscript"/>
        <sz val="9"/>
        <color rgb="FF231F20"/>
        <rFont val="Gilroy Light"/>
        <family val="3"/>
      </rPr>
      <t>5, 9</t>
    </r>
  </si>
  <si>
    <t>51,7%</t>
  </si>
  <si>
    <t>52,9 %</t>
  </si>
  <si>
    <t>53,8 %</t>
  </si>
  <si>
    <t>54,7 %</t>
  </si>
  <si>
    <t>57,5 %</t>
  </si>
  <si>
    <r>
      <t xml:space="preserve">Pourcentage de femmes gestionnaires </t>
    </r>
    <r>
      <rPr>
        <vertAlign val="superscript"/>
        <sz val="9"/>
        <color rgb="FF231F20"/>
        <rFont val="Gilroy Light"/>
        <family val="3"/>
      </rPr>
      <t>5, 9</t>
    </r>
  </si>
  <si>
    <t>50,6%</t>
  </si>
  <si>
    <t>50,3 %</t>
  </si>
  <si>
    <t>50,8 %</t>
  </si>
  <si>
    <t>50,5 %</t>
  </si>
  <si>
    <r>
      <t xml:space="preserve">Pourcentage de femmes dans des postes de dirigeants et membres de la haute direction </t>
    </r>
    <r>
      <rPr>
        <vertAlign val="superscript"/>
        <sz val="9"/>
        <color rgb="FF231F20"/>
        <rFont val="Gilroy Light"/>
        <family val="3"/>
      </rPr>
      <t>5, 9</t>
    </r>
  </si>
  <si>
    <t>36,4%</t>
  </si>
  <si>
    <t>33,1 %</t>
  </si>
  <si>
    <t>31,4 %</t>
  </si>
  <si>
    <t>30 %</t>
  </si>
  <si>
    <t>32,7 %</t>
  </si>
  <si>
    <r>
      <t xml:space="preserve">Pourcentage de minorités visibles au sein de la Banque </t>
    </r>
    <r>
      <rPr>
        <vertAlign val="superscript"/>
        <sz val="9"/>
        <color rgb="FF231F20"/>
        <rFont val="Gilroy Light"/>
        <family val="3"/>
      </rPr>
      <t>5, 9, 10</t>
    </r>
  </si>
  <si>
    <t>23,6 %</t>
  </si>
  <si>
    <t>23,1 %</t>
  </si>
  <si>
    <t>23,2 %</t>
  </si>
  <si>
    <t>23,8 %</t>
  </si>
  <si>
    <r>
      <t xml:space="preserve">Pourcentage de minorités visibles gestionnaires </t>
    </r>
    <r>
      <rPr>
        <vertAlign val="superscript"/>
        <sz val="9"/>
        <color rgb="FF231F20"/>
        <rFont val="Gilroy Light"/>
        <family val="3"/>
      </rPr>
      <t>5, 9, 10, 23</t>
    </r>
  </si>
  <si>
    <t>19,1%</t>
  </si>
  <si>
    <t>16,7 %</t>
  </si>
  <si>
    <t>15,6 %</t>
  </si>
  <si>
    <t>15,4 %</t>
  </si>
  <si>
    <t>14,4 %</t>
  </si>
  <si>
    <r>
      <t xml:space="preserve">Pourcentage de personnes ayant un handicap au sein de la Banque </t>
    </r>
    <r>
      <rPr>
        <vertAlign val="superscript"/>
        <sz val="9"/>
        <color rgb="FF231F20"/>
        <rFont val="Gilroy Light"/>
        <family val="3"/>
      </rPr>
      <t>5, 9, 10</t>
    </r>
  </si>
  <si>
    <t>4,1%</t>
  </si>
  <si>
    <t>2,6 %</t>
  </si>
  <si>
    <t>2,9 %</t>
  </si>
  <si>
    <t>2,8 %</t>
  </si>
  <si>
    <t>0,7%</t>
  </si>
  <si>
    <t>0,6 %</t>
  </si>
  <si>
    <t>0,8 %</t>
  </si>
  <si>
    <t>0,7 %</t>
  </si>
  <si>
    <t>X</t>
  </si>
  <si>
    <r>
      <t xml:space="preserve">Pourcentage d’employés à temps plein </t>
    </r>
    <r>
      <rPr>
        <vertAlign val="superscript"/>
        <sz val="9"/>
        <rFont val="Gilroy Light"/>
      </rPr>
      <t>9,11</t>
    </r>
  </si>
  <si>
    <t>90 %</t>
  </si>
  <si>
    <t>89 %</t>
  </si>
  <si>
    <t>88 %</t>
  </si>
  <si>
    <r>
      <t xml:space="preserve">Moyenne d'années de service des employés </t>
    </r>
    <r>
      <rPr>
        <vertAlign val="superscript"/>
        <sz val="9"/>
        <rFont val="Gilroy Light"/>
        <family val="3"/>
      </rPr>
      <t>9, 12</t>
    </r>
  </si>
  <si>
    <t>9,4 ans</t>
  </si>
  <si>
    <t>9,5 ans</t>
  </si>
  <si>
    <t>9,9 ans</t>
  </si>
  <si>
    <t>10,1 ans</t>
  </si>
  <si>
    <t xml:space="preserve">Indice de mobilisation du personnel </t>
  </si>
  <si>
    <t>87 %</t>
  </si>
  <si>
    <t>86 %</t>
  </si>
  <si>
    <t>81 %</t>
  </si>
  <si>
    <r>
      <t xml:space="preserve">Nombre de nouvelles embauches </t>
    </r>
    <r>
      <rPr>
        <vertAlign val="superscript"/>
        <sz val="9"/>
        <color rgb="FF231F20"/>
        <rFont val="Gilroy Light"/>
        <family val="3"/>
      </rPr>
      <t>9, 12</t>
    </r>
  </si>
  <si>
    <t>Femmes</t>
  </si>
  <si>
    <t>50,0%</t>
  </si>
  <si>
    <t>49,3 %</t>
  </si>
  <si>
    <t>51,5 %</t>
  </si>
  <si>
    <t>49,4 %</t>
  </si>
  <si>
    <t>49,2 %</t>
  </si>
  <si>
    <t>Hommes</t>
  </si>
  <si>
    <t>50,7 %</t>
  </si>
  <si>
    <t>48,5 %</t>
  </si>
  <si>
    <r>
      <t xml:space="preserve">Taux de roulement </t>
    </r>
    <r>
      <rPr>
        <vertAlign val="superscript"/>
        <sz val="9"/>
        <color rgb="FF231F20"/>
        <rFont val="Gilroy Light"/>
        <family val="3"/>
      </rPr>
      <t>12</t>
    </r>
  </si>
  <si>
    <t>14,6%</t>
  </si>
  <si>
    <t>16,1 %</t>
  </si>
  <si>
    <t>12,4 %</t>
  </si>
  <si>
    <t>15,7 %</t>
  </si>
  <si>
    <r>
      <t xml:space="preserve">Taux de roulement volontaire </t>
    </r>
    <r>
      <rPr>
        <vertAlign val="superscript"/>
        <sz val="9"/>
        <color rgb="FF231F20"/>
        <rFont val="Gilroy Light"/>
        <family val="3"/>
      </rPr>
      <t>12</t>
    </r>
  </si>
  <si>
    <t>10,0%</t>
  </si>
  <si>
    <t>12,7 %</t>
  </si>
  <si>
    <t>11,9 %</t>
  </si>
  <si>
    <t>7,9 %</t>
  </si>
  <si>
    <t>11,3 %</t>
  </si>
  <si>
    <r>
      <t xml:space="preserve">Taux d’attrition des femmes </t>
    </r>
    <r>
      <rPr>
        <vertAlign val="superscript"/>
        <sz val="9"/>
        <color rgb="FF231F20"/>
        <rFont val="Gilroy Light"/>
      </rPr>
      <t>12</t>
    </r>
  </si>
  <si>
    <t>56,5%</t>
  </si>
  <si>
    <t>54,1 %</t>
  </si>
  <si>
    <t>57,6 %</t>
  </si>
  <si>
    <t>57,9 %</t>
  </si>
  <si>
    <t>59,7 %</t>
  </si>
  <si>
    <r>
      <t xml:space="preserve">Taux de promotion des femmes sur le total </t>
    </r>
    <r>
      <rPr>
        <vertAlign val="superscript"/>
        <sz val="9"/>
        <color rgb="FF231F20"/>
        <rFont val="Gilroy Light"/>
      </rPr>
      <t>12</t>
    </r>
  </si>
  <si>
    <t>59,6%</t>
  </si>
  <si>
    <t>57,2 %</t>
  </si>
  <si>
    <t>60,8 %</t>
  </si>
  <si>
    <t>59,4 %</t>
  </si>
  <si>
    <r>
      <t xml:space="preserve">Taux de recrutement interne </t>
    </r>
    <r>
      <rPr>
        <vertAlign val="superscript"/>
        <sz val="9"/>
        <color rgb="FF231F20"/>
        <rFont val="Gilroy Light"/>
        <family val="3"/>
      </rPr>
      <t>12, 13</t>
    </r>
  </si>
  <si>
    <t>40,8%</t>
  </si>
  <si>
    <t>38,5 %</t>
  </si>
  <si>
    <t>48,2 %</t>
  </si>
  <si>
    <t>47,7 %</t>
  </si>
  <si>
    <t>46,3 %</t>
  </si>
  <si>
    <r>
      <t>Blessures légère</t>
    </r>
    <r>
      <rPr>
        <sz val="9"/>
        <rFont val="Gilroy Light"/>
      </rPr>
      <t xml:space="preserve">s </t>
    </r>
    <r>
      <rPr>
        <vertAlign val="superscript"/>
        <sz val="9"/>
        <rFont val="Gilroy Light"/>
      </rPr>
      <t>9, 14</t>
    </r>
  </si>
  <si>
    <r>
      <t>Blessures invalidantes</t>
    </r>
    <r>
      <rPr>
        <sz val="9"/>
        <rFont val="Gilroy Light"/>
      </rPr>
      <t xml:space="preserve"> </t>
    </r>
    <r>
      <rPr>
        <vertAlign val="superscript"/>
        <sz val="9"/>
        <rFont val="Gilroy Light"/>
      </rPr>
      <t>9, 15</t>
    </r>
  </si>
  <si>
    <r>
      <t>Nombre d’accident en milieu de travail morte</t>
    </r>
    <r>
      <rPr>
        <sz val="9"/>
        <rFont val="Gilroy Light"/>
      </rPr>
      <t xml:space="preserve">l </t>
    </r>
    <r>
      <rPr>
        <vertAlign val="superscript"/>
        <sz val="9"/>
        <rFont val="Gilroy Light"/>
      </rPr>
      <t>9</t>
    </r>
  </si>
  <si>
    <r>
      <t xml:space="preserve">Taux d'absentéisme </t>
    </r>
    <r>
      <rPr>
        <vertAlign val="superscript"/>
        <sz val="9"/>
        <color rgb="FF231F20"/>
        <rFont val="Gilroy Light"/>
        <family val="3"/>
      </rPr>
      <t>12, 16</t>
    </r>
  </si>
  <si>
    <t>3,3%</t>
  </si>
  <si>
    <t>3,3 %</t>
  </si>
  <si>
    <t>3,2 %</t>
  </si>
  <si>
    <t>3,5 %</t>
  </si>
  <si>
    <r>
      <t xml:space="preserve">Montant investi dans le développement des employés </t>
    </r>
    <r>
      <rPr>
        <vertAlign val="superscript"/>
        <sz val="9"/>
        <color rgb="FF231F20"/>
        <rFont val="Gilroy Light"/>
        <family val="3"/>
      </rPr>
      <t>12</t>
    </r>
  </si>
  <si>
    <r>
      <t xml:space="preserve">56 M$ </t>
    </r>
    <r>
      <rPr>
        <vertAlign val="superscript"/>
        <sz val="9"/>
        <color rgb="FF231F20"/>
        <rFont val="Gilroy Light"/>
      </rPr>
      <t>21</t>
    </r>
  </si>
  <si>
    <t>44 M$</t>
  </si>
  <si>
    <t>37 M$</t>
  </si>
  <si>
    <t>31,5 M$</t>
  </si>
  <si>
    <t>32,5 M$</t>
  </si>
  <si>
    <r>
      <t xml:space="preserve">Investissement moyen par employé </t>
    </r>
    <r>
      <rPr>
        <vertAlign val="superscript"/>
        <sz val="9"/>
        <color rgb="FF231F20"/>
        <rFont val="Gilroy Light"/>
        <family val="3"/>
      </rPr>
      <t>12</t>
    </r>
  </si>
  <si>
    <t>1 605 $</t>
  </si>
  <si>
    <t>1 689 $</t>
  </si>
  <si>
    <r>
      <t xml:space="preserve">Nombre moyen d'heures de formations formelles par employé </t>
    </r>
    <r>
      <rPr>
        <vertAlign val="superscript"/>
        <sz val="9"/>
        <color rgb="FF231F20"/>
        <rFont val="Gilroy Light"/>
        <family val="3"/>
      </rPr>
      <t>12</t>
    </r>
  </si>
  <si>
    <t>29 heures</t>
  </si>
  <si>
    <t>19 heures</t>
  </si>
  <si>
    <t>18 heures</t>
  </si>
  <si>
    <t>17 heures</t>
  </si>
  <si>
    <r>
      <t xml:space="preserve">Femmes </t>
    </r>
    <r>
      <rPr>
        <vertAlign val="superscript"/>
        <sz val="9"/>
        <color rgb="FF231F20"/>
        <rFont val="Gilroy Light"/>
        <family val="3"/>
      </rPr>
      <t>12</t>
    </r>
  </si>
  <si>
    <t>32,0 heures</t>
  </si>
  <si>
    <t>19,7 heures</t>
  </si>
  <si>
    <t>18,9 heures</t>
  </si>
  <si>
    <t>17,8 heures</t>
  </si>
  <si>
    <t>s.o.</t>
  </si>
  <si>
    <r>
      <t xml:space="preserve">Hommes </t>
    </r>
    <r>
      <rPr>
        <vertAlign val="superscript"/>
        <sz val="9"/>
        <color rgb="FF231F20"/>
        <rFont val="Gilroy Light"/>
        <family val="3"/>
      </rPr>
      <t>12</t>
    </r>
  </si>
  <si>
    <t>26,2 heures</t>
  </si>
  <si>
    <t>17,3 heures</t>
  </si>
  <si>
    <t>16,2 heures</t>
  </si>
  <si>
    <t>16,4 heures</t>
  </si>
  <si>
    <r>
      <t xml:space="preserve">Gestionnaires </t>
    </r>
    <r>
      <rPr>
        <vertAlign val="superscript"/>
        <sz val="9"/>
        <color rgb="FF231F20"/>
        <rFont val="Gilroy Light"/>
        <family val="3"/>
      </rPr>
      <t>12</t>
    </r>
  </si>
  <si>
    <t>17,7 heures</t>
  </si>
  <si>
    <t>14,7 heures</t>
  </si>
  <si>
    <t>19,8 heures</t>
  </si>
  <si>
    <t>16,9 heures</t>
  </si>
  <si>
    <r>
      <t xml:space="preserve">Non-gestionnaires </t>
    </r>
    <r>
      <rPr>
        <vertAlign val="superscript"/>
        <sz val="9"/>
        <color rgb="FF231F20"/>
        <rFont val="Gilroy Light"/>
        <family val="3"/>
      </rPr>
      <t>12</t>
    </r>
  </si>
  <si>
    <t>31,0 heures</t>
  </si>
  <si>
    <t>19,2 heures</t>
  </si>
  <si>
    <t>17,5 heures</t>
  </si>
  <si>
    <r>
      <t xml:space="preserve">Rémunération et avantages du personnel </t>
    </r>
    <r>
      <rPr>
        <vertAlign val="superscript"/>
        <sz val="9"/>
        <rFont val="Gilroy Light"/>
        <family val="3"/>
      </rPr>
      <t>17</t>
    </r>
  </si>
  <si>
    <t>3,5 G$</t>
  </si>
  <si>
    <t>3,0 G$</t>
  </si>
  <si>
    <t>2,7 G$</t>
  </si>
  <si>
    <t>2,5 G$</t>
  </si>
  <si>
    <r>
      <t xml:space="preserve">Contribution de la Banque au régime d’acquisition d’actions des employés </t>
    </r>
    <r>
      <rPr>
        <vertAlign val="superscript"/>
        <sz val="9"/>
        <rFont val="Gilroy Light"/>
        <family val="3"/>
      </rPr>
      <t>17</t>
    </r>
  </si>
  <si>
    <t>16 M$</t>
  </si>
  <si>
    <t>15 M$</t>
  </si>
  <si>
    <t>14 M$</t>
  </si>
  <si>
    <t>13 M$</t>
  </si>
  <si>
    <t>12 M$</t>
  </si>
  <si>
    <t>Pourcentage d’employés couverts par des conventions collectives</t>
  </si>
  <si>
    <r>
      <t>Pourcentage de salariées restées employées par la Banque 12 mois après leur retour de congé parental sur l'ensemble des salariées ayant bénéficié d'un congé parental au cours de l'exercice précédent</t>
    </r>
    <r>
      <rPr>
        <vertAlign val="superscript"/>
        <sz val="9"/>
        <color rgb="FF231F20"/>
        <rFont val="Gilroy Light"/>
      </rPr>
      <t>5, 9</t>
    </r>
  </si>
  <si>
    <t>79,9%</t>
  </si>
  <si>
    <t>79,7%</t>
  </si>
  <si>
    <t>Communautés</t>
  </si>
  <si>
    <r>
      <t xml:space="preserve">Nombre d’heures de bénévolat des employés </t>
    </r>
    <r>
      <rPr>
        <vertAlign val="superscript"/>
        <sz val="9"/>
        <color rgb="FF231F20"/>
        <rFont val="Gilroy Light"/>
        <family val="3"/>
      </rPr>
      <t>5, 18</t>
    </r>
  </si>
  <si>
    <t>3 160</t>
  </si>
  <si>
    <t>3 854</t>
  </si>
  <si>
    <r>
      <t xml:space="preserve">Valeur des heures de bénévolat des employés </t>
    </r>
    <r>
      <rPr>
        <vertAlign val="superscript"/>
        <sz val="9"/>
        <color rgb="FF231F20"/>
        <rFont val="Gilroy Light"/>
      </rPr>
      <t>19</t>
    </r>
  </si>
  <si>
    <t>122 070 $</t>
  </si>
  <si>
    <t>129 571 $</t>
  </si>
  <si>
    <t>168 891 $</t>
  </si>
  <si>
    <t>Dons en argent et investissements dans la communauté</t>
  </si>
  <si>
    <t>36 M$</t>
  </si>
  <si>
    <t>31 M$</t>
  </si>
  <si>
    <t>25 M$</t>
  </si>
  <si>
    <t>Personnes consultant les conseils pratiques sur bnc.ca</t>
  </si>
  <si>
    <t>2,9 M</t>
  </si>
  <si>
    <t>1,9 M</t>
  </si>
  <si>
    <t>2,1 M</t>
  </si>
  <si>
    <t>1,6 M</t>
  </si>
  <si>
    <r>
      <t xml:space="preserve">Nombre de nouveaux arrivants ayant participés au programme de littératie financière </t>
    </r>
    <r>
      <rPr>
        <i/>
        <sz val="9"/>
        <color rgb="FF231F20"/>
        <rFont val="Gilroy Light"/>
        <family val="3"/>
      </rPr>
      <t>Gérer votre argent au Canada</t>
    </r>
  </si>
  <si>
    <t>3 500</t>
  </si>
  <si>
    <t>2 500</t>
  </si>
  <si>
    <r>
      <t xml:space="preserve">Nombre d'étudiants ayant consulté le programme </t>
    </r>
    <r>
      <rPr>
        <i/>
        <sz val="9"/>
        <color rgb="FF231F20"/>
        <rFont val="Gilroy Light"/>
      </rPr>
      <t>Littératie financière 101</t>
    </r>
    <r>
      <rPr>
        <sz val="9"/>
        <color rgb="FF231F20"/>
        <rFont val="Gilroy Light"/>
        <family val="3"/>
      </rPr>
      <t xml:space="preserve"> sur bnc.ca</t>
    </r>
  </si>
  <si>
    <r>
      <t xml:space="preserve">10 000 </t>
    </r>
    <r>
      <rPr>
        <vertAlign val="superscript"/>
        <sz val="9"/>
        <color rgb="FF231F20"/>
        <rFont val="Gilroy Light"/>
      </rPr>
      <t>24</t>
    </r>
  </si>
  <si>
    <t>Fournisseurs de biens et services avec contrat</t>
  </si>
  <si>
    <t>1 263</t>
  </si>
  <si>
    <t>1 010</t>
  </si>
  <si>
    <r>
      <t xml:space="preserve">Valeur des biens et services achetés au Canada </t>
    </r>
    <r>
      <rPr>
        <vertAlign val="superscript"/>
        <sz val="9"/>
        <color rgb="FF231F20"/>
        <rFont val="Gilroy Light"/>
        <family val="3"/>
      </rPr>
      <t>20</t>
    </r>
  </si>
  <si>
    <t>1,6 G$</t>
  </si>
  <si>
    <t>1,4 G$</t>
  </si>
  <si>
    <t>1,3 G$</t>
  </si>
  <si>
    <t>1,1 G$</t>
  </si>
  <si>
    <t>1) PRI: Principes d’investissement responsable des Nations Unies. Les gestionnaires de portefeuille sélectionnés par BNI emploient différentes approches en investissement responsable. Ils priorisent différents objectifs, allant d’éviter l’exposition à des entreprises ou secteurs économiques indésirables jusqu’à l’alignement d’un portefeuille autour de grands thèmes liés au développement durable. Cette pluralité de méthodes d’investissement responsable fait la richesse de la plateforme de BNI car elle permet de considérer les particularités de chacune des classes d’actifs.</t>
  </si>
  <si>
    <t xml:space="preserve">2) Données au 31 octobre. Conformément aux Principes applicables aux obligations vertes et aux Principes applicables aux obligations sociales de l’International Capital Markets Association (ICMA), les obligations durables de la Banque seront allouées au financement de projets et d’organisations qui contribuent de manière crédible aux objectifs environnementaux (atténuation des changements climatiques et adaptation à ceux-ci, conservation des ressources naturelles, conservation de la biodiversité et prévention et contrôle de la pollution) ou qui cherchent à obtenir des résultats socioéconomiques positifs pour les populations cibles. </t>
  </si>
  <si>
    <t>3) Nombre de clients du secteur Particuliers et Entreprises qui ont utilisé une fois une plateforme numérique (Internet ou mobile) au cours de la période allant du 1er août au 31 octobre par rapport au total des clients de ce secteur.</t>
  </si>
  <si>
    <t>4) Les comptes chèques sans frais sont définis comme des comptes bancaires fournissant des services de base sans frais supplémentaires, sans frais de maintenance mensuels ou annuels, ou sans exigence de solde moyen minimum.</t>
  </si>
  <si>
    <t>5) Au Canada</t>
  </si>
  <si>
    <t>6) Taux de résolution: décision finale conclue en faveur du client sur l’ensemble du dossier ou par une entente de règlement.</t>
  </si>
  <si>
    <t>7) La loi C-86 entrée en vigueur le 1er juillet 2022 a réduit le délai maximal accordé pour le traitement de la plainte d’un client de 90 jours à 56 jours. Le délai de 60 jours affiché est basé sur les 12 mois de l’année financière de la Banque. Données pour le Canada.</t>
  </si>
  <si>
    <t>8) Les données sur les employés sont calculées en effectif et non en équivalent temps plein.</t>
  </si>
  <si>
    <t>9) Au 31 décembre</t>
  </si>
  <si>
    <r>
      <t xml:space="preserve">10) Selon les définitions dans le cadre de la </t>
    </r>
    <r>
      <rPr>
        <i/>
        <sz val="6"/>
        <color theme="1"/>
        <rFont val="Gilroy"/>
        <family val="3"/>
      </rPr>
      <t>Loi sur l’équité en matière d’emploi</t>
    </r>
    <r>
      <rPr>
        <sz val="6"/>
        <color theme="1"/>
        <rFont val="Gilroy"/>
        <family val="3"/>
      </rPr>
      <t>.</t>
    </r>
  </si>
  <si>
    <t>11) Représente les effectifs de la Banque au Canada et hors-Canada</t>
  </si>
  <si>
    <t>13) Excluant les postes d’entrée du réseau des succursales et les centres d’appel.</t>
  </si>
  <si>
    <t>14) Blessures en milieu de travail, sans perte de temps au travail après le jour de l’accident.</t>
  </si>
  <si>
    <t>15) Blessures qui a causé une perte de temps au travail dans les jours suivant l’accident</t>
  </si>
  <si>
    <t>16) Mesure de la proportion de jours de travail perdus à cause des absences occasionnelles, obligations familiales et congés de maladie de courte durée de moins de 26 semaines.</t>
  </si>
  <si>
    <t>17) Les indicateurs proviennent du Rapport annuel de la Banque pour l’exercice terminé le 31 octobre.</t>
  </si>
  <si>
    <t>18) Estimation basé sur le nombre d'employés ayant participé à du bénévolat pour l’organisation et la tenue d’événement, tout en étant rémunéré par la Banque. À partir de 2022, le temps estimé pour la collecte de fonds est exclu.</t>
  </si>
  <si>
    <t>19) Le calcul est basé sur le nombre d'employés ayant participé à du bénévolat de groupe au Canada tout en étant rémunéré par la Banque, multiplié par le taux horaire moyen.</t>
  </si>
  <si>
    <t xml:space="preserve">20) Ce montant comprend les frais d’occupation et les frais de technologie (excluant l’amortissement), ainsi que les communications, les honoraires professionnels, les frais de publicité et d’autres biens et services. </t>
  </si>
  <si>
    <t>21) En 2023, la hausse de l'investissement en formation découle de l'ajout des heures d'apprentissage en action aux heures de formation déjà comptabilisées pour les classes virtuelles et autoformation des plans d'entraînement des employés dans un nouveau poste.</t>
  </si>
  <si>
    <t>22) Les dispositions de la loi C-86 ont modifié le processus de traitement des plaintes et impacté le volume de dossiers de plaintes traités et fermés. L’année 2023 reflète une première année complète régie sous ces nouvelles dispositions. 1002 dossiers de plaintes ont été ouverts, dont 682 ont fait l’objet d’une enquête complète. 320 dossiers ont été traités et réglés sur réception.</t>
  </si>
  <si>
    <t>23) Pourcentage d’employé·e·s occupant une fonction de gestion de niveau 1 à 9.</t>
  </si>
  <si>
    <t>24) La donnée 2022 représente le nombre d'étudiants ayant participés au programme Littératie financière 101</t>
  </si>
  <si>
    <t>Gouvernance</t>
  </si>
  <si>
    <r>
      <t xml:space="preserve">Nombre de membres du conseil d’administration de la Banque </t>
    </r>
    <r>
      <rPr>
        <vertAlign val="superscript"/>
        <sz val="9"/>
        <color rgb="FF231F20"/>
        <rFont val="Gilroy Light"/>
        <family val="3"/>
      </rPr>
      <t>1</t>
    </r>
  </si>
  <si>
    <t>Nombre d’administrateurs indépendants</t>
  </si>
  <si>
    <t>Pourcentage d’administrateurs indépendants</t>
  </si>
  <si>
    <t>92,9%</t>
  </si>
  <si>
    <t>93,3%</t>
  </si>
  <si>
    <t>93,3 %</t>
  </si>
  <si>
    <t>92,9 %</t>
  </si>
  <si>
    <t>Pourcentage des femmes au sein du conseil d’administration</t>
  </si>
  <si>
    <t>42,9%</t>
  </si>
  <si>
    <t>40,0 %</t>
  </si>
  <si>
    <t>42,9 %</t>
  </si>
  <si>
    <t>Nombre de sessions de formation pour les membres du conseil d'administration de la Banque</t>
  </si>
  <si>
    <t>Nombre d'administrateurs qui ont la responsabilité sociale, environnementale et le développement durable comme un domaine d’expertise</t>
  </si>
  <si>
    <t>Pourcentage des comités du conseil d'administration ayant la responsabilité « ESG » dans leur mandat</t>
  </si>
  <si>
    <t>Pourcentage d'employés qui ont signé l'attestation au code de conduite</t>
  </si>
  <si>
    <r>
      <t xml:space="preserve">Pourcentage d'employés qui ont complété la formation annuelle de conformité </t>
    </r>
    <r>
      <rPr>
        <vertAlign val="superscript"/>
        <sz val="9"/>
        <color rgb="FF231F20"/>
        <rFont val="Gilroy Light"/>
        <family val="3"/>
      </rPr>
      <t>2</t>
    </r>
  </si>
  <si>
    <t>99,3%</t>
  </si>
  <si>
    <t>97,9 %</t>
  </si>
  <si>
    <t>99,0 %</t>
  </si>
  <si>
    <t>Nombre de décisions en matière de renseignements personnels visant la Banque rendues par les organismes de réglementation</t>
  </si>
  <si>
    <r>
      <t xml:space="preserve">Impôts sur le revenu et taxes au Canada </t>
    </r>
    <r>
      <rPr>
        <vertAlign val="superscript"/>
        <sz val="9"/>
        <color rgb="FF231F20"/>
        <rFont val="Gilroy Light"/>
        <family val="3"/>
      </rPr>
      <t>3</t>
    </r>
  </si>
  <si>
    <t>0,9 G$</t>
  </si>
  <si>
    <t>0,9G$</t>
  </si>
  <si>
    <t>Impôts sur le revenu ailleurs qu’au Canada</t>
  </si>
  <si>
    <t>280,1 M$</t>
  </si>
  <si>
    <t>162,1 M$</t>
  </si>
  <si>
    <t>123,8 M$</t>
  </si>
  <si>
    <t>122,1 M$</t>
  </si>
  <si>
    <t>117,8 M$</t>
  </si>
  <si>
    <r>
      <t xml:space="preserve">Taux d'impôt total effectif </t>
    </r>
    <r>
      <rPr>
        <vertAlign val="superscript"/>
        <sz val="9"/>
        <color rgb="FF231F20"/>
        <rFont val="Gilroy Light"/>
        <family val="3"/>
      </rPr>
      <t>4</t>
    </r>
  </si>
  <si>
    <t>30,2%</t>
  </si>
  <si>
    <t>31,8 %</t>
  </si>
  <si>
    <t>31,5 %</t>
  </si>
  <si>
    <t>34,1 %</t>
  </si>
  <si>
    <t>Contribution politique</t>
  </si>
  <si>
    <t>1) La donnée de 2021 exclut Louis Vachon, qui a pris sa retraite le 31 octobre 2021 et a cessé de siéger au conseil d’administration de la Banque à cette date.</t>
  </si>
  <si>
    <t>2) La formation inclut notamment des modules sur : la lutte contre le recyclage des produits de la criminalité et le financement des activités terroristes, anticorruption, les sanctions internationales, la protection des renseignements personnels.</t>
  </si>
  <si>
    <t>3) Inclut les impôts sur le revenu, les impôts sur le capital ainsi que les autres taxes. Pour plus d’informations, consulter la page 11 de la Déclaration de responsabilité sociale d’entreprise 2023.</t>
  </si>
  <si>
    <t>4)	Pourcentage déterminé par le rapport entre le total des impôts sur le revenu et autres taxes et le revenu avant impôts et autres taxes. Le taux d’impôt prévu par la loi est de 28,0% en 2023. Pour en savoir plus sur les impôts sur le résultat de la Banque, consulter la note 24 du Rapport annuel 2023.</t>
  </si>
  <si>
    <t xml:space="preserve">12) Représente les effectifs inclus dans notre outil de gestion des ressources humaines, qui couvre près de 70 % des employés de la Banque. Pour les années antérieures à 2023, notre outil de gestion couvrait près de 75% des employés de la Banque.
</t>
  </si>
  <si>
    <r>
      <t xml:space="preserve">1769 </t>
    </r>
    <r>
      <rPr>
        <vertAlign val="superscript"/>
        <sz val="8"/>
        <color rgb="FF231F20"/>
        <rFont val="Gilroy Light"/>
      </rPr>
      <t>10</t>
    </r>
  </si>
  <si>
    <t>10)  L'augmentation 2023 est du à l'ajout de la consomation de papier de notre filiale au Cambodge, une donnée accessible depuis 2023.</t>
  </si>
  <si>
    <t>97 792 $</t>
  </si>
  <si>
    <t>39 M$</t>
  </si>
  <si>
    <t>2 420</t>
  </si>
  <si>
    <r>
      <t xml:space="preserve">Pourcentage d'employés asiatiques au sein de la Banque </t>
    </r>
    <r>
      <rPr>
        <vertAlign val="superscript"/>
        <sz val="9"/>
        <color rgb="FF231F20"/>
        <rFont val="Gilroy Light"/>
      </rPr>
      <t>5, 9, 10</t>
    </r>
  </si>
  <si>
    <r>
      <t xml:space="preserve">Pourcentage d'employés asiatiques dans des postes de gestion </t>
    </r>
    <r>
      <rPr>
        <vertAlign val="superscript"/>
        <sz val="9"/>
        <color rgb="FF231F20"/>
        <rFont val="Gilroy Light"/>
      </rPr>
      <t>5, 9, 10</t>
    </r>
  </si>
  <si>
    <r>
      <t xml:space="preserve">Pourcentage d'employés noirs au sein de la Banque </t>
    </r>
    <r>
      <rPr>
        <vertAlign val="superscript"/>
        <sz val="9"/>
        <color rgb="FF231F20"/>
        <rFont val="Gilroy Light"/>
      </rPr>
      <t>5, 9, 10</t>
    </r>
  </si>
  <si>
    <r>
      <t xml:space="preserve">Pourcentage d'employés noirs dans des postes de gestion </t>
    </r>
    <r>
      <rPr>
        <vertAlign val="superscript"/>
        <sz val="9"/>
        <color rgb="FF231F20"/>
        <rFont val="Gilroy Light"/>
      </rPr>
      <t>5, 9, 10</t>
    </r>
  </si>
  <si>
    <r>
      <t xml:space="preserve">Pourcentage d'employés hispanic ou latino au sein de la Banque </t>
    </r>
    <r>
      <rPr>
        <vertAlign val="superscript"/>
        <sz val="9"/>
        <color rgb="FF231F20"/>
        <rFont val="Gilroy Light"/>
      </rPr>
      <t>5, 9, 10</t>
    </r>
  </si>
  <si>
    <r>
      <t xml:space="preserve">Pourcentage d'employés hispanic ou latino dans des postes de gestion </t>
    </r>
    <r>
      <rPr>
        <vertAlign val="superscript"/>
        <sz val="9"/>
        <color rgb="FF231F20"/>
        <rFont val="Gilroy Light"/>
      </rPr>
      <t>5, 9, 10</t>
    </r>
  </si>
  <si>
    <r>
      <t xml:space="preserve">Pourcentage d'employés autochtones au sein de la Banque </t>
    </r>
    <r>
      <rPr>
        <vertAlign val="superscript"/>
        <sz val="9"/>
        <color rgb="FF231F20"/>
        <rFont val="Gilroy Light"/>
      </rPr>
      <t>5, 9, 10</t>
    </r>
  </si>
  <si>
    <t>7,3%</t>
  </si>
  <si>
    <t>6,9%</t>
  </si>
  <si>
    <t>2,3%</t>
  </si>
  <si>
    <t>1,4%</t>
  </si>
  <si>
    <t>73,0%</t>
  </si>
  <si>
    <t>80,2%</t>
  </si>
  <si>
    <t>7,7%</t>
  </si>
  <si>
    <t>6,8%</t>
  </si>
  <si>
    <r>
      <t xml:space="preserve">Pourcentage d'employés autochtones dans des postes de gestion </t>
    </r>
    <r>
      <rPr>
        <vertAlign val="superscript"/>
        <sz val="9"/>
        <color rgb="FF231F20"/>
        <rFont val="Gilroy Light"/>
      </rPr>
      <t>5, 9, 10</t>
    </r>
  </si>
  <si>
    <r>
      <t xml:space="preserve">Pourcentage d'employés blancs au sein de la Banque </t>
    </r>
    <r>
      <rPr>
        <vertAlign val="superscript"/>
        <sz val="9"/>
        <color rgb="FF231F20"/>
        <rFont val="Gilroy Light"/>
      </rPr>
      <t>5, 9, 10</t>
    </r>
  </si>
  <si>
    <r>
      <t xml:space="preserve">Pourcentage d'employés blancs dans des postes de gestion </t>
    </r>
    <r>
      <rPr>
        <vertAlign val="superscript"/>
        <sz val="9"/>
        <color rgb="FF231F20"/>
        <rFont val="Gilroy Light"/>
      </rPr>
      <t>5, 9, 10</t>
    </r>
  </si>
  <si>
    <r>
      <t xml:space="preserve">Pourcentage d'employés de race, origine ethnique ou nationalité autre dans des postes de gestion </t>
    </r>
    <r>
      <rPr>
        <vertAlign val="superscript"/>
        <sz val="9"/>
        <color rgb="FF231F20"/>
        <rFont val="Gilroy Light"/>
      </rPr>
      <t>5, 9, 10</t>
    </r>
  </si>
  <si>
    <r>
      <t xml:space="preserve">Pourcentage d'employés de race, origine ethnique ou nationalité autre au sein de la Banque </t>
    </r>
    <r>
      <rPr>
        <vertAlign val="superscript"/>
        <sz val="9"/>
        <color rgb="FF231F20"/>
        <rFont val="Gilroy Light"/>
      </rPr>
      <t>5, 9, 10</t>
    </r>
  </si>
  <si>
    <t>Moins de 20 ans</t>
  </si>
  <si>
    <t>20-29 ans</t>
  </si>
  <si>
    <t>40-49 ans</t>
  </si>
  <si>
    <t>50-59 ans</t>
  </si>
  <si>
    <t>60 ans et plus</t>
  </si>
  <si>
    <t xml:space="preserve">30-39 ans </t>
  </si>
  <si>
    <t>4,2%</t>
  </si>
  <si>
    <t>47,5%</t>
  </si>
  <si>
    <t>27,0%</t>
  </si>
  <si>
    <t>14,4%</t>
  </si>
  <si>
    <t>5,8%</t>
  </si>
  <si>
    <t>1,1%</t>
  </si>
  <si>
    <r>
      <t xml:space="preserve">Publication : </t>
    </r>
    <r>
      <rPr>
        <sz val="11"/>
        <rFont val="Gilroy"/>
      </rPr>
      <t>juin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</si>
</sst>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_);[Red]\(#,##0\ &quot;$&quot;\)"/>
    <numFmt numFmtId="44" formatCode="_ * #,##0.00_)\ &quot;$&quot;_ ;_ * \(#,##0.00\)\ &quot;$&quot;_ ;_ * &quot;-&quot;??_)\ &quot;$&quot;_ ;_ @_ "/>
    <numFmt numFmtId="43" formatCode="_ * #,##0.00_)_ ;_ * \(#,##0.00\)_ ;_ * &quot;-&quot;??_)_ ;_ @_ "/>
    <numFmt numFmtId="164" formatCode="0.0%"/>
    <numFmt numFmtId="165" formatCode="0.000%"/>
    <numFmt numFmtId="166" formatCode="0.000"/>
  </numFmts>
  <fonts count="33">
    <font>
      <sz val="11"/>
      <color theme="1"/>
      <name val="Calibri"/>
      <family val="2"/>
      <scheme val="minor"/>
    </font>
    <font>
      <sz val="11"/>
      <color theme="1"/>
      <name val="Calibri"/>
      <family val="2"/>
      <scheme val="minor"/>
    </font>
    <font>
      <sz val="9"/>
      <color theme="1"/>
      <name val="Gilroy Light"/>
      <family val="3"/>
    </font>
    <font>
      <sz val="9"/>
      <color rgb="FF231F20"/>
      <name val="Gilroy Light"/>
      <family val="3"/>
    </font>
    <font>
      <b/>
      <sz val="9"/>
      <color rgb="FFED1C24"/>
      <name val="Gilroy Light"/>
      <family val="3"/>
    </font>
    <font>
      <b/>
      <sz val="11"/>
      <color theme="1"/>
      <name val="Calibri"/>
      <family val="2"/>
      <scheme val="minor"/>
    </font>
    <font>
      <vertAlign val="superscript"/>
      <sz val="9"/>
      <color rgb="FF231F20"/>
      <name val="Gilroy Light"/>
      <family val="3"/>
    </font>
    <font>
      <sz val="8"/>
      <color rgb="FF231F20"/>
      <name val="Gilroy Light"/>
      <family val="3"/>
    </font>
    <font>
      <sz val="28"/>
      <color theme="1"/>
      <name val="Gilroy"/>
      <family val="3"/>
    </font>
    <font>
      <sz val="11"/>
      <color theme="1"/>
      <name val="Gilroy"/>
      <family val="3"/>
    </font>
    <font>
      <b/>
      <sz val="7"/>
      <color theme="1"/>
      <name val="Gilroy Light"/>
      <family val="3"/>
    </font>
    <font>
      <sz val="8"/>
      <color theme="1"/>
      <name val="Gilroy Light"/>
      <family val="3"/>
    </font>
    <font>
      <vertAlign val="subscript"/>
      <sz val="8"/>
      <color rgb="FF231F20"/>
      <name val="Gilroy Light"/>
      <family val="3"/>
    </font>
    <font>
      <b/>
      <sz val="8"/>
      <color theme="1"/>
      <name val="Calibri"/>
      <family val="2"/>
      <scheme val="minor"/>
    </font>
    <font>
      <sz val="7"/>
      <color theme="1"/>
      <name val="Calibri"/>
      <family val="2"/>
      <scheme val="minor"/>
    </font>
    <font>
      <b/>
      <sz val="10"/>
      <color rgb="FFFFFFFF"/>
      <name val="Gilroy Light"/>
      <family val="3"/>
    </font>
    <font>
      <sz val="10"/>
      <color theme="1"/>
      <name val="Calibri"/>
      <family val="2"/>
      <scheme val="minor"/>
    </font>
    <font>
      <i/>
      <sz val="9"/>
      <color rgb="FF231F20"/>
      <name val="Gilroy Light"/>
      <family val="3"/>
    </font>
    <font>
      <sz val="6"/>
      <color theme="1"/>
      <name val="Gilroy Light"/>
      <family val="3"/>
    </font>
    <font>
      <b/>
      <sz val="9"/>
      <color rgb="FFE41C23"/>
      <name val="Gilroy Light"/>
      <family val="3"/>
    </font>
    <font>
      <sz val="9"/>
      <name val="Gilroy Light"/>
      <family val="3"/>
    </font>
    <font>
      <sz val="8"/>
      <name val="Calibri"/>
      <family val="2"/>
      <scheme val="minor"/>
    </font>
    <font>
      <b/>
      <vertAlign val="superscript"/>
      <sz val="9"/>
      <color rgb="FFE41C23"/>
      <name val="Gilroy Light"/>
      <family val="3"/>
    </font>
    <font>
      <sz val="6"/>
      <color theme="1"/>
      <name val="Gilroy"/>
      <family val="3"/>
    </font>
    <font>
      <i/>
      <sz val="6"/>
      <color theme="1"/>
      <name val="Gilroy"/>
      <family val="3"/>
    </font>
    <font>
      <vertAlign val="superscript"/>
      <sz val="9"/>
      <color rgb="FF231F20"/>
      <name val="Gilroy Light"/>
    </font>
    <font>
      <sz val="11"/>
      <name val="Gilroy"/>
    </font>
    <font>
      <sz val="9"/>
      <name val="Gilroy Light"/>
    </font>
    <font>
      <sz val="8"/>
      <name val="Gilroy Light"/>
      <family val="3"/>
    </font>
    <font>
      <vertAlign val="superscript"/>
      <sz val="9"/>
      <name val="Gilroy Light"/>
      <family val="3"/>
    </font>
    <font>
      <vertAlign val="superscript"/>
      <sz val="9"/>
      <name val="Gilroy Light"/>
    </font>
    <font>
      <i/>
      <sz val="9"/>
      <color rgb="FF231F20"/>
      <name val="Gilroy Light"/>
    </font>
    <font>
      <vertAlign val="superscript"/>
      <sz val="8"/>
      <color rgb="FF231F20"/>
      <name val="Gilroy Light"/>
    </font>
  </fonts>
  <fills count="6">
    <fill>
      <patternFill patternType="none"/>
    </fill>
    <fill>
      <patternFill patternType="gray125"/>
    </fill>
    <fill>
      <patternFill patternType="solid">
        <fgColor rgb="FFE8F5F6"/>
        <bgColor indexed="64"/>
      </patternFill>
    </fill>
    <fill>
      <patternFill patternType="solid">
        <fgColor rgb="FFD3EDF0"/>
        <bgColor indexed="64"/>
      </patternFill>
    </fill>
    <fill>
      <patternFill patternType="solid">
        <fgColor rgb="FFFFFF00"/>
        <bgColor indexed="64"/>
      </patternFill>
    </fill>
    <fill>
      <patternFill patternType="solid">
        <fgColor rgb="FFE41C23"/>
        <bgColor indexed="64"/>
      </patternFill>
    </fill>
  </fills>
  <borders count="12">
    <border>
      <left/>
      <right/>
      <top/>
      <bottom/>
      <diagonal/>
    </border>
    <border>
      <left/>
      <right/>
      <top style="medium">
        <color rgb="FFED1C24"/>
      </top>
      <bottom style="medium">
        <color rgb="FFED1C24"/>
      </bottom>
      <diagonal/>
    </border>
    <border>
      <left/>
      <right/>
      <top/>
      <bottom style="medium">
        <color rgb="FFFFFFFF"/>
      </bottom>
      <diagonal/>
    </border>
    <border>
      <left/>
      <right/>
      <top style="medium">
        <color rgb="FFED1C24"/>
      </top>
      <bottom/>
      <diagonal/>
    </border>
    <border>
      <left/>
      <right/>
      <top style="medium">
        <color rgb="FFFFFFFF"/>
      </top>
      <bottom style="medium">
        <color rgb="FFFFFFFF"/>
      </bottom>
      <diagonal/>
    </border>
    <border>
      <left/>
      <right/>
      <top style="medium">
        <color rgb="FFFF0000"/>
      </top>
      <bottom style="medium">
        <color rgb="FFFFFFFF"/>
      </bottom>
      <diagonal/>
    </border>
    <border>
      <left/>
      <right/>
      <top style="medium">
        <color theme="0"/>
      </top>
      <bottom/>
      <diagonal/>
    </border>
    <border>
      <left/>
      <right/>
      <top/>
      <bottom style="medium">
        <color rgb="FFE41C23"/>
      </bottom>
      <diagonal/>
    </border>
    <border>
      <left/>
      <right/>
      <top style="medium">
        <color rgb="FFFFFFFF"/>
      </top>
      <bottom style="medium">
        <color rgb="FFE41C23"/>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right/>
      <top style="medium">
        <color rgb="FFE41C23"/>
      </top>
      <bottom/>
      <diagonal/>
    </border>
    <border>
      <left/>
      <right style="medium">
        <color auto="1"/>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wrapText="1"/>
    </xf>
    <xf numFmtId="0" fontId="4" fillId="3" borderId="0" xfId="0" applyFont="1" applyFill="1" applyAlignment="1">
      <alignment horizontal="center" vertical="center" wrapText="1"/>
    </xf>
    <xf numFmtId="9" fontId="2" fillId="0" borderId="0" xfId="1" applyFont="1"/>
    <xf numFmtId="0" fontId="0" fillId="0" borderId="0" xfId="0" applyAlignment="1">
      <alignment horizontal="left" indent="1"/>
    </xf>
    <xf numFmtId="0" fontId="3" fillId="2" borderId="2" xfId="0" applyFont="1" applyFill="1" applyBorder="1" applyAlignment="1">
      <alignment horizontal="left" vertical="center" wrapText="1" indent="1"/>
    </xf>
    <xf numFmtId="0" fontId="2" fillId="0" borderId="0" xfId="0" applyFont="1" applyAlignment="1">
      <alignment horizontal="left" indent="1"/>
    </xf>
    <xf numFmtId="0" fontId="0" fillId="4" borderId="0" xfId="0" applyFill="1"/>
    <xf numFmtId="0" fontId="5" fillId="4" borderId="0" xfId="0" applyFont="1" applyFill="1"/>
    <xf numFmtId="0" fontId="0" fillId="0" borderId="0" xfId="0" applyAlignment="1">
      <alignment horizontal="center"/>
    </xf>
    <xf numFmtId="0" fontId="3" fillId="2" borderId="4" xfId="0" applyFont="1" applyFill="1" applyBorder="1" applyAlignment="1">
      <alignment horizontal="left" vertical="center" wrapText="1" indent="1"/>
    </xf>
    <xf numFmtId="0" fontId="2" fillId="4" borderId="0" xfId="0" applyFont="1" applyFill="1"/>
    <xf numFmtId="0" fontId="3" fillId="2" borderId="0" xfId="0" applyFont="1" applyFill="1" applyAlignment="1">
      <alignment horizontal="left" vertical="center" wrapText="1" indent="1"/>
    </xf>
    <xf numFmtId="164" fontId="2" fillId="0" borderId="0" xfId="0" applyNumberFormat="1" applyFont="1" applyAlignment="1">
      <alignment horizontal="center" vertical="center" wrapText="1"/>
    </xf>
    <xf numFmtId="0" fontId="0" fillId="4" borderId="0" xfId="0" applyFill="1" applyAlignment="1">
      <alignment horizontal="center"/>
    </xf>
    <xf numFmtId="0" fontId="11" fillId="0" borderId="0" xfId="0" applyFont="1" applyAlignment="1">
      <alignment horizontal="center"/>
    </xf>
    <xf numFmtId="0" fontId="7" fillId="2" borderId="4" xfId="0" applyFont="1" applyFill="1" applyBorder="1" applyAlignment="1">
      <alignment horizontal="center" vertical="center" wrapText="1"/>
    </xf>
    <xf numFmtId="0" fontId="2" fillId="0" borderId="0" xfId="0" applyFont="1" applyAlignment="1">
      <alignment horizontal="left" indent="2"/>
    </xf>
    <xf numFmtId="0" fontId="5" fillId="4" borderId="0" xfId="0" applyFont="1" applyFill="1" applyAlignment="1">
      <alignment horizontal="center"/>
    </xf>
    <xf numFmtId="0" fontId="2" fillId="4" borderId="0" xfId="0" applyFont="1" applyFill="1" applyAlignment="1">
      <alignment horizontal="center"/>
    </xf>
    <xf numFmtId="0" fontId="2" fillId="0" borderId="0" xfId="0" applyFont="1" applyAlignment="1">
      <alignment horizontal="center" wrapText="1"/>
    </xf>
    <xf numFmtId="164" fontId="2" fillId="4" borderId="0" xfId="1" applyNumberFormat="1" applyFont="1" applyFill="1" applyAlignment="1">
      <alignment horizontal="center" vertical="center" wrapText="1"/>
    </xf>
    <xf numFmtId="164" fontId="2" fillId="0" borderId="0" xfId="1" applyNumberFormat="1" applyFont="1" applyFill="1" applyAlignment="1">
      <alignment horizontal="center" vertical="center" wrapText="1"/>
    </xf>
    <xf numFmtId="0" fontId="7" fillId="2" borderId="2" xfId="0" applyFont="1" applyFill="1" applyBorder="1" applyAlignment="1">
      <alignment horizontal="center" vertical="center" wrapText="1"/>
    </xf>
    <xf numFmtId="164" fontId="2" fillId="0" borderId="0" xfId="1" applyNumberFormat="1" applyFont="1" applyAlignment="1">
      <alignment horizontal="center" vertical="center" wrapText="1"/>
    </xf>
    <xf numFmtId="0" fontId="3" fillId="2" borderId="5" xfId="0" applyFont="1" applyFill="1" applyBorder="1" applyAlignment="1">
      <alignment horizontal="left" vertical="center" wrapText="1" indent="1"/>
    </xf>
    <xf numFmtId="0" fontId="16" fillId="0" borderId="0" xfId="0" applyFont="1" applyAlignment="1">
      <alignment horizontal="center"/>
    </xf>
    <xf numFmtId="0" fontId="16" fillId="0" borderId="0" xfId="0" applyFont="1"/>
    <xf numFmtId="10" fontId="2" fillId="0" borderId="0" xfId="0" applyNumberFormat="1" applyFont="1" applyAlignment="1">
      <alignment horizontal="center" vertical="center" wrapText="1"/>
    </xf>
    <xf numFmtId="9" fontId="2" fillId="0" borderId="0" xfId="0" quotePrefix="1" applyNumberFormat="1" applyFont="1" applyAlignment="1">
      <alignment horizontal="center" vertical="center" wrapText="1"/>
    </xf>
    <xf numFmtId="165" fontId="2" fillId="0" borderId="0" xfId="0" applyNumberFormat="1" applyFont="1" applyAlignment="1">
      <alignment horizontal="center" vertical="center" wrapText="1"/>
    </xf>
    <xf numFmtId="0" fontId="3" fillId="2" borderId="2" xfId="0" applyFont="1" applyFill="1" applyBorder="1" applyAlignment="1">
      <alignment horizontal="left" vertical="center" wrapText="1" indent="2"/>
    </xf>
    <xf numFmtId="0" fontId="18" fillId="0" borderId="0" xfId="0" applyFont="1" applyAlignment="1">
      <alignment horizontal="left" indent="1"/>
    </xf>
    <xf numFmtId="0" fontId="7" fillId="2" borderId="0" xfId="0" applyFont="1" applyFill="1" applyAlignment="1">
      <alignment horizontal="center" vertical="center" wrapText="1"/>
    </xf>
    <xf numFmtId="0" fontId="7" fillId="2" borderId="6" xfId="0" applyFont="1" applyFill="1" applyBorder="1" applyAlignment="1">
      <alignment horizontal="left" vertical="center" wrapText="1" indent="1"/>
    </xf>
    <xf numFmtId="0" fontId="15" fillId="5" borderId="3" xfId="0" applyFont="1" applyFill="1" applyBorder="1" applyAlignment="1">
      <alignment horizontal="left" vertical="center" wrapText="1"/>
    </xf>
    <xf numFmtId="0" fontId="15" fillId="5" borderId="3" xfId="0" applyFont="1" applyFill="1" applyBorder="1" applyAlignment="1">
      <alignment horizontal="center" vertical="center" wrapText="1"/>
    </xf>
    <xf numFmtId="0" fontId="3" fillId="2" borderId="7" xfId="0" applyFont="1" applyFill="1" applyBorder="1" applyAlignment="1">
      <alignment horizontal="left" vertical="center" wrapText="1" indent="1"/>
    </xf>
    <xf numFmtId="0" fontId="2" fillId="0" borderId="7" xfId="0" applyFont="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0" xfId="0" applyFont="1" applyFill="1" applyAlignment="1">
      <alignment horizontal="left" vertical="center" wrapText="1"/>
    </xf>
    <xf numFmtId="0" fontId="15" fillId="5" borderId="0" xfId="0" applyFont="1" applyFill="1" applyAlignment="1">
      <alignment horizontal="center" vertical="center" wrapText="1"/>
    </xf>
    <xf numFmtId="0" fontId="3" fillId="2" borderId="8" xfId="0" applyFont="1" applyFill="1" applyBorder="1" applyAlignment="1">
      <alignment horizontal="left" vertical="center" wrapText="1" indent="1"/>
    </xf>
    <xf numFmtId="0" fontId="3" fillId="2" borderId="9" xfId="0" applyFont="1" applyFill="1" applyBorder="1" applyAlignment="1">
      <alignment horizontal="left" vertical="center" wrapText="1" inden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indent="2"/>
    </xf>
    <xf numFmtId="0" fontId="3" fillId="0" borderId="0" xfId="0" applyFont="1" applyAlignment="1">
      <alignment horizontal="center" vertical="center" wrapText="1"/>
    </xf>
    <xf numFmtId="9" fontId="3" fillId="0" borderId="0" xfId="0" quotePrefix="1" applyNumberFormat="1" applyFont="1" applyAlignment="1">
      <alignment horizontal="center" vertical="center" wrapText="1"/>
    </xf>
    <xf numFmtId="0" fontId="3" fillId="4" borderId="0" xfId="0" applyFont="1" applyFill="1" applyAlignment="1">
      <alignment horizontal="left" vertical="center" wrapText="1" indent="1"/>
    </xf>
    <xf numFmtId="0" fontId="3" fillId="0" borderId="7" xfId="0" applyFont="1" applyBorder="1" applyAlignment="1">
      <alignment horizontal="center" vertical="center" wrapText="1"/>
    </xf>
    <xf numFmtId="0" fontId="7" fillId="4" borderId="0" xfId="0" applyFont="1" applyFill="1" applyAlignment="1">
      <alignment horizontal="center" vertical="center" wrapText="1"/>
    </xf>
    <xf numFmtId="9" fontId="2"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0" fontId="7" fillId="0" borderId="0" xfId="0" applyFont="1" applyAlignment="1">
      <alignment horizontal="center" vertical="center" wrapText="1"/>
    </xf>
    <xf numFmtId="0" fontId="3" fillId="0" borderId="0" xfId="0" quotePrefix="1" applyFont="1" applyAlignment="1">
      <alignment horizontal="center" vertical="center" wrapText="1"/>
    </xf>
    <xf numFmtId="0" fontId="4" fillId="3" borderId="0" xfId="0" applyFont="1" applyFill="1" applyAlignment="1">
      <alignment vertical="center" wrapText="1"/>
    </xf>
    <xf numFmtId="2" fontId="7" fillId="0" borderId="0" xfId="0" applyNumberFormat="1" applyFont="1" applyAlignment="1">
      <alignment horizontal="center" vertical="center" wrapText="1"/>
    </xf>
    <xf numFmtId="0" fontId="23" fillId="0" borderId="0" xfId="0" applyFont="1" applyAlignment="1">
      <alignment horizontal="left" indent="1"/>
    </xf>
    <xf numFmtId="9" fontId="7" fillId="0" borderId="0" xfId="0" applyNumberFormat="1" applyFont="1" applyAlignment="1">
      <alignment horizontal="center" vertical="center" wrapText="1"/>
    </xf>
    <xf numFmtId="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0" fillId="4" borderId="0" xfId="0" applyFill="1" applyAlignment="1">
      <alignment horizontal="left" indent="1"/>
    </xf>
    <xf numFmtId="3" fontId="7"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1" fillId="0" borderId="0" xfId="3" applyNumberFormat="1" applyFont="1" applyFill="1" applyAlignment="1">
      <alignment horizontal="center" vertical="center" wrapText="1"/>
    </xf>
    <xf numFmtId="0" fontId="11" fillId="0" borderId="0" xfId="0" applyFont="1" applyAlignment="1">
      <alignment horizontal="center" vertical="center" wrapText="1"/>
    </xf>
    <xf numFmtId="166" fontId="11" fillId="0" borderId="0" xfId="0" applyNumberFormat="1" applyFont="1" applyAlignment="1">
      <alignment horizontal="center" vertical="center" wrapText="1"/>
    </xf>
    <xf numFmtId="166" fontId="28" fillId="0" borderId="0" xfId="0" applyNumberFormat="1" applyFont="1" applyAlignment="1">
      <alignment horizontal="center" vertical="center" wrapText="1"/>
    </xf>
    <xf numFmtId="2" fontId="11" fillId="0" borderId="0" xfId="0" applyNumberFormat="1" applyFont="1" applyAlignment="1">
      <alignment horizontal="center" vertical="center" wrapText="1"/>
    </xf>
    <xf numFmtId="2" fontId="28" fillId="0" borderId="0" xfId="0" applyNumberFormat="1" applyFont="1" applyAlignment="1">
      <alignment horizontal="center" vertical="center" wrapText="1"/>
    </xf>
    <xf numFmtId="3" fontId="11" fillId="0" borderId="0" xfId="2" applyNumberFormat="1" applyFont="1" applyFill="1" applyAlignment="1">
      <alignment horizontal="center" vertical="center" wrapText="1"/>
    </xf>
    <xf numFmtId="3" fontId="11" fillId="0" borderId="0" xfId="0" applyNumberFormat="1" applyFont="1" applyAlignment="1">
      <alignment horizontal="center" vertical="center" wrapText="1"/>
    </xf>
    <xf numFmtId="9" fontId="11" fillId="0" borderId="0" xfId="1" quotePrefix="1" applyFont="1" applyFill="1" applyAlignment="1">
      <alignment horizontal="center" vertical="center" wrapText="1"/>
    </xf>
    <xf numFmtId="9" fontId="7" fillId="0" borderId="0" xfId="0" quotePrefix="1" applyNumberFormat="1" applyFont="1" applyAlignment="1">
      <alignment horizontal="center" vertical="center" wrapText="1"/>
    </xf>
    <xf numFmtId="0" fontId="7" fillId="0" borderId="7" xfId="0" applyFont="1" applyBorder="1" applyAlignment="1">
      <alignment horizontal="center" vertical="center" wrapText="1"/>
    </xf>
    <xf numFmtId="0" fontId="11" fillId="0" borderId="7" xfId="1" quotePrefix="1" applyNumberFormat="1" applyFont="1" applyFill="1" applyBorder="1" applyAlignment="1">
      <alignment horizontal="center" vertical="center" wrapText="1"/>
    </xf>
    <xf numFmtId="9" fontId="11" fillId="0" borderId="7" xfId="1" quotePrefix="1" applyFont="1" applyFill="1" applyBorder="1" applyAlignment="1">
      <alignment horizontal="center" vertical="center" wrapText="1"/>
    </xf>
    <xf numFmtId="9" fontId="11" fillId="0" borderId="0" xfId="0" quotePrefix="1" applyNumberFormat="1" applyFont="1" applyAlignment="1">
      <alignment horizontal="center" vertical="center" wrapText="1"/>
    </xf>
    <xf numFmtId="0" fontId="11" fillId="0" borderId="0" xfId="0" quotePrefix="1" applyFont="1" applyAlignment="1">
      <alignment horizontal="center" vertical="center" wrapText="1"/>
    </xf>
    <xf numFmtId="0" fontId="20" fillId="2" borderId="2" xfId="0" applyFont="1" applyFill="1" applyBorder="1" applyAlignment="1">
      <alignment horizontal="left" vertical="center" wrapText="1" indent="1"/>
    </xf>
    <xf numFmtId="0" fontId="20" fillId="2" borderId="0" xfId="0" applyFont="1" applyFill="1" applyAlignment="1">
      <alignment horizontal="left" vertical="center" wrapText="1" indent="1"/>
    </xf>
    <xf numFmtId="6" fontId="2" fillId="0" borderId="0" xfId="0" applyNumberFormat="1" applyFont="1" applyAlignment="1">
      <alignment horizontal="center" vertical="center" wrapText="1"/>
    </xf>
    <xf numFmtId="0" fontId="3" fillId="0" borderId="0" xfId="1" applyNumberFormat="1" applyFont="1" applyFill="1" applyBorder="1" applyAlignment="1">
      <alignment horizontal="left" vertical="center" wrapText="1" indent="2"/>
    </xf>
    <xf numFmtId="2" fontId="11" fillId="0" borderId="0" xfId="1" quotePrefix="1" applyNumberFormat="1" applyFont="1" applyFill="1" applyAlignment="1">
      <alignment horizontal="center" vertical="center" wrapText="1"/>
    </xf>
    <xf numFmtId="164" fontId="7"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0" fontId="20" fillId="0" borderId="0" xfId="0" applyFont="1" applyAlignment="1">
      <alignment horizontal="center" vertical="center" wrapText="1"/>
    </xf>
    <xf numFmtId="3" fontId="3" fillId="0" borderId="0" xfId="0" quotePrefix="1" applyNumberFormat="1" applyFont="1" applyAlignment="1">
      <alignment horizontal="center" vertical="center" wrapText="1"/>
    </xf>
    <xf numFmtId="0" fontId="3" fillId="2" borderId="2" xfId="0" applyFont="1" applyFill="1" applyBorder="1" applyAlignment="1">
      <alignment horizontal="left" vertical="center" wrapText="1" indent="3"/>
    </xf>
    <xf numFmtId="0" fontId="8" fillId="0" borderId="0" xfId="0" applyFont="1" applyAlignment="1">
      <alignment horizontal="left" wrapText="1"/>
    </xf>
    <xf numFmtId="0" fontId="9"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xf>
    <xf numFmtId="0" fontId="19" fillId="3" borderId="0" xfId="0" applyFont="1" applyFill="1" applyAlignment="1">
      <alignment horizontal="left" vertical="center" wrapText="1"/>
    </xf>
    <xf numFmtId="0" fontId="2" fillId="0" borderId="0" xfId="0" applyFont="1" applyAlignment="1">
      <alignment horizontal="left"/>
    </xf>
    <xf numFmtId="0" fontId="10" fillId="0" borderId="0" xfId="0" applyFont="1" applyAlignment="1">
      <alignment horizontal="center" vertical="center" wrapText="1"/>
    </xf>
    <xf numFmtId="0" fontId="19" fillId="3" borderId="0" xfId="0" applyFont="1" applyFill="1" applyAlignment="1">
      <alignment vertical="center" wrapText="1"/>
    </xf>
    <xf numFmtId="0" fontId="23" fillId="0" borderId="0" xfId="0" applyFont="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13" fillId="0" borderId="0" xfId="0" applyFont="1" applyAlignment="1">
      <alignment horizontal="center" wrapText="1"/>
    </xf>
    <xf numFmtId="0" fontId="14" fillId="4" borderId="0" xfId="0" applyFont="1" applyFill="1" applyAlignment="1">
      <alignment horizontal="center" wrapText="1"/>
    </xf>
    <xf numFmtId="0" fontId="23" fillId="0" borderId="0" xfId="0" applyFont="1" applyAlignment="1">
      <alignment horizontal="left" wrapText="1"/>
    </xf>
    <xf numFmtId="0" fontId="18" fillId="0" borderId="10" xfId="0" applyFont="1" applyBorder="1" applyAlignment="1">
      <alignment horizontal="left"/>
    </xf>
    <xf numFmtId="0" fontId="23" fillId="0" borderId="0" xfId="0" applyFont="1" applyAlignment="1">
      <alignment horizontal="left"/>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Alignment="1">
      <alignment horizontal="left" vertical="top" wrapText="1"/>
    </xf>
  </cellXfs>
  <cellStyles count="4">
    <cellStyle name="Milliers" xfId="2" builtinId="3"/>
    <cellStyle name="Monétaire" xfId="3" builtinId="4"/>
    <cellStyle name="Normal" xfId="0" builtinId="0"/>
    <cellStyle name="Pourcentage" xfId="1" builtinId="5"/>
  </cellStyles>
  <dxfs count="0"/>
  <tableStyles count="0" defaultTableStyle="TableStyleMedium2" defaultPivotStyle="PivotStyleLight16"/>
  <colors>
    <mruColors>
      <color rgb="FFE41C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333375</xdr:colOff>
      <xdr:row>1</xdr:row>
      <xdr:rowOff>1197694</xdr:rowOff>
    </xdr:to>
    <xdr:pic>
      <xdr:nvPicPr>
        <xdr:cNvPr id="3" name="Image 2">
          <a:extLst>
            <a:ext uri="{FF2B5EF4-FFF2-40B4-BE49-F238E27FC236}">
              <a16:creationId xmlns:a16="http://schemas.microsoft.com/office/drawing/2014/main" id="{F146134A-C80B-4BA5-98A3-659B8DA63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0500"/>
          <a:ext cx="4143375" cy="1197694"/>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5431B-B168-48CC-8A23-B33B32D531C1}">
  <dimension ref="B2:G6"/>
  <sheetViews>
    <sheetView workbookViewId="0">
      <selection activeCell="B15" sqref="B15"/>
    </sheetView>
  </sheetViews>
  <sheetFormatPr baseColWidth="10" defaultColWidth="11.42578125" defaultRowHeight="15"/>
  <cols>
    <col min="7" max="7" width="41" customWidth="1"/>
  </cols>
  <sheetData>
    <row r="2" spans="2:7" ht="94.5" customHeight="1"/>
    <row r="3" spans="2:7" ht="174" customHeight="1">
      <c r="B3" s="94" t="s">
        <v>0</v>
      </c>
      <c r="C3" s="94"/>
      <c r="D3" s="94"/>
      <c r="E3" s="94"/>
      <c r="F3" s="94"/>
      <c r="G3" s="94"/>
    </row>
    <row r="4" spans="2:7">
      <c r="B4" s="95" t="s">
        <v>1</v>
      </c>
      <c r="C4" s="95"/>
      <c r="D4" s="95"/>
      <c r="E4" s="95"/>
      <c r="F4" s="95"/>
      <c r="G4" s="95"/>
    </row>
    <row r="5" spans="2:7">
      <c r="B5" s="95" t="s">
        <v>404</v>
      </c>
      <c r="C5" s="95"/>
      <c r="D5" s="95"/>
      <c r="E5" s="95"/>
      <c r="F5" s="95"/>
      <c r="G5" s="95"/>
    </row>
    <row r="6" spans="2:7">
      <c r="B6" s="95"/>
      <c r="C6" s="95"/>
      <c r="D6" s="95"/>
      <c r="E6" s="95"/>
      <c r="F6" s="95"/>
      <c r="G6" s="95"/>
    </row>
  </sheetData>
  <sheetProtection algorithmName="SHA-512" hashValue="DY9nK9TdLN3KuSNGcqt7vgA/LrSZiWFudLf/447+18ECB3r/MH2crOUqAXVomDT+xO4brnTbLtfF+gHLB6JP5A==" saltValue="jwqtVSTamYZIJ6VNMu6QnQ==" spinCount="100000" sheet="1" objects="1" scenarios="1"/>
  <mergeCells count="4">
    <mergeCell ref="B3:G3"/>
    <mergeCell ref="B4:G4"/>
    <mergeCell ref="B6:G6"/>
    <mergeCell ref="B5:G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7F8B7-B2B3-4287-B919-3A89F86A60BD}">
  <dimension ref="A1:J86"/>
  <sheetViews>
    <sheetView tabSelected="1" view="pageBreakPreview" topLeftCell="A3" zoomScale="115" zoomScaleNormal="100" zoomScaleSheetLayoutView="115" workbookViewId="0">
      <pane ySplit="1" topLeftCell="A11" activePane="bottomLeft" state="frozen"/>
      <selection activeCell="A3" sqref="A3"/>
      <selection pane="bottomLeft" activeCell="J3" sqref="J3"/>
    </sheetView>
  </sheetViews>
  <sheetFormatPr baseColWidth="10" defaultColWidth="12.5703125" defaultRowHeight="12"/>
  <cols>
    <col min="1" max="1" width="10.140625" style="2" customWidth="1"/>
    <col min="2" max="2" width="42.85546875" style="8" customWidth="1"/>
    <col min="3" max="3" width="13.140625" style="17" customWidth="1"/>
    <col min="4" max="6" width="11.28515625" style="17" customWidth="1"/>
    <col min="7" max="8" width="11.42578125" style="2" customWidth="1"/>
    <col min="9" max="16384" width="12.5703125" style="1"/>
  </cols>
  <sheetData>
    <row r="1" spans="1:8" ht="15" hidden="1" customHeight="1">
      <c r="A1" s="100" t="s">
        <v>2</v>
      </c>
    </row>
    <row r="2" spans="1:8" ht="12.75" hidden="1" thickBot="1">
      <c r="A2" s="100"/>
    </row>
    <row r="3" spans="1:8" ht="22.5" customHeight="1">
      <c r="B3" s="37" t="s">
        <v>3</v>
      </c>
      <c r="C3" s="38" t="s">
        <v>4</v>
      </c>
      <c r="D3" s="38">
        <v>2023</v>
      </c>
      <c r="E3" s="38">
        <v>2022</v>
      </c>
      <c r="F3" s="38">
        <v>2021</v>
      </c>
      <c r="G3" s="38">
        <v>2020</v>
      </c>
      <c r="H3" s="38">
        <v>2019</v>
      </c>
    </row>
    <row r="4" spans="1:8" ht="19.5" customHeight="1">
      <c r="B4" s="101" t="s">
        <v>5</v>
      </c>
      <c r="C4" s="101"/>
      <c r="D4" s="101"/>
      <c r="E4" s="101"/>
      <c r="F4" s="101"/>
      <c r="G4" s="101"/>
      <c r="H4" s="60"/>
    </row>
    <row r="5" spans="1:8" ht="36" thickBot="1">
      <c r="B5" s="7" t="s">
        <v>6</v>
      </c>
      <c r="C5" s="25" t="s">
        <v>7</v>
      </c>
      <c r="D5" s="67">
        <v>2237</v>
      </c>
      <c r="E5" s="58">
        <v>2484</v>
      </c>
      <c r="F5" s="69">
        <v>2340</v>
      </c>
      <c r="G5" s="69">
        <v>2671</v>
      </c>
      <c r="H5" s="70">
        <v>2832</v>
      </c>
    </row>
    <row r="6" spans="1:8" ht="36" thickBot="1">
      <c r="B6" s="12" t="s">
        <v>8</v>
      </c>
      <c r="C6" s="25" t="s">
        <v>7</v>
      </c>
      <c r="D6" s="67">
        <v>13491</v>
      </c>
      <c r="E6" s="58">
        <v>12039</v>
      </c>
      <c r="F6" s="69">
        <v>9979</v>
      </c>
      <c r="G6" s="69">
        <v>11397</v>
      </c>
      <c r="H6" s="70">
        <v>11860</v>
      </c>
    </row>
    <row r="7" spans="1:8" ht="36" thickBot="1">
      <c r="B7" s="12" t="s">
        <v>9</v>
      </c>
      <c r="C7" s="25" t="s">
        <v>7</v>
      </c>
      <c r="D7" s="67">
        <f>SUM(D5,D6)</f>
        <v>15728</v>
      </c>
      <c r="E7" s="58">
        <f>SUM(E5:E6)</f>
        <v>14523</v>
      </c>
      <c r="F7" s="70">
        <f>SUM(F5:F6)</f>
        <v>12319</v>
      </c>
      <c r="G7" s="70">
        <f>SUM(G5:G6)</f>
        <v>14068</v>
      </c>
      <c r="H7" s="70">
        <f>SUM(H5:H6)</f>
        <v>14692</v>
      </c>
    </row>
    <row r="8" spans="1:8" ht="47.25" thickBot="1">
      <c r="B8" s="12" t="s">
        <v>10</v>
      </c>
      <c r="C8" s="25" t="s">
        <v>11</v>
      </c>
      <c r="D8" s="71">
        <f>SUM(D7/568808)</f>
        <v>2.7650806599063306E-2</v>
      </c>
      <c r="E8" s="71">
        <f>E7/548464</f>
        <v>2.6479404300008752E-2</v>
      </c>
      <c r="F8" s="71">
        <f>F7/514197</f>
        <v>2.3957743821920393E-2</v>
      </c>
      <c r="G8" s="72">
        <f>G7/519599</f>
        <v>2.7074724932111108E-2</v>
      </c>
      <c r="H8" s="72">
        <f>H7/533074</f>
        <v>2.7560901488348711E-2</v>
      </c>
    </row>
    <row r="9" spans="1:8" ht="58.5" thickBot="1">
      <c r="B9" s="12" t="s">
        <v>12</v>
      </c>
      <c r="C9" s="25" t="s">
        <v>13</v>
      </c>
      <c r="D9" s="61">
        <f>SUM(D7/10170)</f>
        <v>1.5465093411996067</v>
      </c>
      <c r="E9" s="61">
        <f>E7/9652</f>
        <v>1.5046622461665975</v>
      </c>
      <c r="F9" s="73">
        <f>F7/8927</f>
        <v>1.3799708748739778</v>
      </c>
      <c r="G9" s="74">
        <f>G7/7927</f>
        <v>1.7746940835120475</v>
      </c>
      <c r="H9" s="74">
        <f>H7/7432</f>
        <v>1.9768568353067815</v>
      </c>
    </row>
    <row r="10" spans="1:8" ht="45.75" thickBot="1">
      <c r="B10" s="12" t="s">
        <v>14</v>
      </c>
      <c r="C10" s="25" t="s">
        <v>15</v>
      </c>
      <c r="D10" s="61">
        <f>D7/31243</f>
        <v>0.5034087635630381</v>
      </c>
      <c r="E10" s="61">
        <f>E7/29509</f>
        <v>0.49215493578230368</v>
      </c>
      <c r="F10" s="73">
        <f>F7/26920</f>
        <v>0.45761515601783059</v>
      </c>
      <c r="G10" s="74">
        <f>G7/26517</f>
        <v>0.53052758607685635</v>
      </c>
      <c r="H10" s="74">
        <f>H7/25487</f>
        <v>0.57645073959273352</v>
      </c>
    </row>
    <row r="11" spans="1:8" ht="36" thickBot="1">
      <c r="A11" s="21"/>
      <c r="B11" s="12" t="s">
        <v>16</v>
      </c>
      <c r="C11" s="25" t="s">
        <v>7</v>
      </c>
      <c r="D11" s="67">
        <v>3895</v>
      </c>
      <c r="E11" s="67">
        <v>3344</v>
      </c>
      <c r="F11" s="75">
        <v>1510</v>
      </c>
      <c r="G11" s="75">
        <v>2794</v>
      </c>
      <c r="H11" s="76">
        <v>5870</v>
      </c>
    </row>
    <row r="12" spans="1:8" ht="36" thickBot="1">
      <c r="A12" s="21"/>
      <c r="B12" s="12" t="s">
        <v>17</v>
      </c>
      <c r="C12" s="25" t="s">
        <v>7</v>
      </c>
      <c r="D12" s="67" t="s">
        <v>367</v>
      </c>
      <c r="E12" s="67">
        <v>127</v>
      </c>
      <c r="F12" s="76">
        <v>135</v>
      </c>
      <c r="G12" s="76">
        <v>169</v>
      </c>
      <c r="H12" s="76">
        <v>286</v>
      </c>
    </row>
    <row r="13" spans="1:8" ht="36" thickBot="1">
      <c r="B13" s="12" t="s">
        <v>18</v>
      </c>
      <c r="C13" s="25" t="s">
        <v>7</v>
      </c>
      <c r="D13" s="67">
        <v>5664</v>
      </c>
      <c r="E13" s="67">
        <f>SUM(E11:E12)</f>
        <v>3471</v>
      </c>
      <c r="F13" s="76">
        <f>SUM(F11:F12)</f>
        <v>1645</v>
      </c>
      <c r="G13" s="76">
        <f>SUM(G11:G12)</f>
        <v>2963</v>
      </c>
      <c r="H13" s="76">
        <f>SUM(H11:H12)</f>
        <v>6156</v>
      </c>
    </row>
    <row r="14" spans="1:8" ht="36" thickBot="1">
      <c r="B14" s="12" t="s">
        <v>19</v>
      </c>
      <c r="C14" s="25" t="s">
        <v>7</v>
      </c>
      <c r="D14" s="67">
        <f>D5+D6+D13</f>
        <v>21392</v>
      </c>
      <c r="E14" s="67">
        <f>E5+E6+E13</f>
        <v>17994</v>
      </c>
      <c r="F14" s="76">
        <f>SUM(F5+F6+F13)</f>
        <v>13964</v>
      </c>
      <c r="G14" s="76">
        <f>SUM(G5+G6+G13)</f>
        <v>17031</v>
      </c>
      <c r="H14" s="76">
        <f>SUM(H5+H6+H13)</f>
        <v>20848</v>
      </c>
    </row>
    <row r="15" spans="1:8" ht="18.75" customHeight="1">
      <c r="B15" s="101" t="s">
        <v>20</v>
      </c>
      <c r="C15" s="101"/>
      <c r="D15" s="101"/>
      <c r="E15" s="101"/>
      <c r="F15" s="101"/>
      <c r="G15" s="101"/>
      <c r="H15" s="60"/>
    </row>
    <row r="16" spans="1:8" s="13" customFormat="1" ht="36" thickBot="1">
      <c r="A16" s="21"/>
      <c r="B16" s="7" t="s">
        <v>6</v>
      </c>
      <c r="C16" s="25" t="s">
        <v>7</v>
      </c>
      <c r="D16" s="76">
        <v>1807</v>
      </c>
      <c r="E16" s="76">
        <v>2032</v>
      </c>
      <c r="F16" s="76">
        <v>2021</v>
      </c>
      <c r="G16" s="76">
        <v>2356</v>
      </c>
      <c r="H16" s="67">
        <v>2446</v>
      </c>
    </row>
    <row r="17" spans="1:8" s="13" customFormat="1" ht="36" thickBot="1">
      <c r="A17" s="21"/>
      <c r="B17" s="12" t="s">
        <v>8</v>
      </c>
      <c r="C17" s="25" t="s">
        <v>7</v>
      </c>
      <c r="D17" s="76">
        <v>4174</v>
      </c>
      <c r="E17" s="76">
        <v>4212</v>
      </c>
      <c r="F17" s="76">
        <v>3923</v>
      </c>
      <c r="G17" s="76">
        <v>4063</v>
      </c>
      <c r="H17" s="67">
        <v>4348</v>
      </c>
    </row>
    <row r="18" spans="1:8" s="13" customFormat="1" ht="36" thickBot="1">
      <c r="A18" s="21"/>
      <c r="B18" s="12" t="s">
        <v>18</v>
      </c>
      <c r="C18" s="25" t="s">
        <v>7</v>
      </c>
      <c r="D18" s="76">
        <v>3071</v>
      </c>
      <c r="E18" s="76">
        <v>2752</v>
      </c>
      <c r="F18" s="76">
        <v>904</v>
      </c>
      <c r="G18" s="76">
        <v>2329</v>
      </c>
      <c r="H18" s="67">
        <v>5529</v>
      </c>
    </row>
    <row r="19" spans="1:8" ht="36" thickBot="1">
      <c r="B19" s="12" t="s">
        <v>19</v>
      </c>
      <c r="C19" s="25" t="s">
        <v>7</v>
      </c>
      <c r="D19" s="76">
        <f>SUM(D16:D18)</f>
        <v>9052</v>
      </c>
      <c r="E19" s="76">
        <f>SUM(E16:E18)</f>
        <v>8996</v>
      </c>
      <c r="F19" s="76">
        <f>SUM(F16:F18)</f>
        <v>6848</v>
      </c>
      <c r="G19" s="76">
        <f>SUM(G16:G18)</f>
        <v>8748</v>
      </c>
      <c r="H19" s="67">
        <f>SUM(H16:H18)</f>
        <v>12323</v>
      </c>
    </row>
    <row r="20" spans="1:8" s="13" customFormat="1" ht="18" hidden="1" customHeight="1" thickBot="1">
      <c r="A20" s="21" t="s">
        <v>21</v>
      </c>
      <c r="B20" s="12" t="s">
        <v>22</v>
      </c>
      <c r="C20" s="35" t="s">
        <v>23</v>
      </c>
      <c r="D20" s="58"/>
      <c r="E20" s="58"/>
      <c r="F20" s="70"/>
      <c r="G20" s="70" t="s">
        <v>24</v>
      </c>
      <c r="H20" s="70" t="s">
        <v>25</v>
      </c>
    </row>
    <row r="21" spans="1:8" ht="12.75" thickBot="1">
      <c r="B21" s="12" t="s">
        <v>26</v>
      </c>
      <c r="C21" s="25"/>
      <c r="D21" s="58" t="s">
        <v>27</v>
      </c>
      <c r="E21" s="58" t="s">
        <v>27</v>
      </c>
      <c r="F21" s="70" t="s">
        <v>27</v>
      </c>
      <c r="G21" s="70" t="s">
        <v>27</v>
      </c>
      <c r="H21" s="70" t="s">
        <v>27</v>
      </c>
    </row>
    <row r="22" spans="1:8" ht="16.5" customHeight="1">
      <c r="B22" s="98" t="s">
        <v>28</v>
      </c>
      <c r="C22" s="98"/>
      <c r="D22" s="98"/>
      <c r="E22" s="98"/>
      <c r="F22" s="98"/>
      <c r="G22" s="98"/>
      <c r="H22" s="98"/>
    </row>
    <row r="23" spans="1:8" ht="24.75" customHeight="1" thickBot="1">
      <c r="A23" s="22"/>
      <c r="B23" s="7" t="s">
        <v>29</v>
      </c>
      <c r="C23" s="25"/>
      <c r="D23" s="63">
        <v>0.19</v>
      </c>
      <c r="E23" s="63">
        <v>0.19</v>
      </c>
      <c r="F23" s="56">
        <v>0.17</v>
      </c>
      <c r="G23" s="3" t="s">
        <v>30</v>
      </c>
      <c r="H23" s="3" t="s">
        <v>31</v>
      </c>
    </row>
    <row r="24" spans="1:8" ht="18.75" customHeight="1">
      <c r="B24" s="101" t="s">
        <v>32</v>
      </c>
      <c r="C24" s="101"/>
      <c r="D24" s="101"/>
      <c r="E24" s="101"/>
      <c r="F24" s="101"/>
      <c r="G24" s="101"/>
      <c r="H24" s="60"/>
    </row>
    <row r="25" spans="1:8" ht="17.25" customHeight="1" thickBot="1">
      <c r="B25" s="7" t="s">
        <v>33</v>
      </c>
      <c r="C25" s="25" t="s">
        <v>34</v>
      </c>
      <c r="D25" s="67">
        <v>65686</v>
      </c>
      <c r="E25" s="67">
        <v>82864</v>
      </c>
      <c r="F25" s="76">
        <v>78691</v>
      </c>
      <c r="G25" s="76">
        <v>81700</v>
      </c>
      <c r="H25" s="76">
        <v>86670</v>
      </c>
    </row>
    <row r="26" spans="1:8" s="13" customFormat="1" ht="26.25" customHeight="1" thickBot="1">
      <c r="A26" s="21"/>
      <c r="B26" s="12" t="s">
        <v>35</v>
      </c>
      <c r="C26" s="18" t="s">
        <v>34</v>
      </c>
      <c r="D26" s="67">
        <v>25327</v>
      </c>
      <c r="E26" s="67">
        <v>34530</v>
      </c>
      <c r="F26" s="76">
        <v>33935</v>
      </c>
      <c r="G26" s="76">
        <v>36326</v>
      </c>
      <c r="H26" s="76">
        <v>38200</v>
      </c>
    </row>
    <row r="27" spans="1:8" s="13" customFormat="1" ht="2.25" hidden="1" customHeight="1" thickBot="1">
      <c r="A27" s="21"/>
      <c r="B27" s="12" t="s">
        <v>36</v>
      </c>
      <c r="C27" s="18" t="s">
        <v>37</v>
      </c>
      <c r="D27" s="58"/>
      <c r="E27" s="55"/>
      <c r="F27" s="70"/>
      <c r="G27" s="70" t="s">
        <v>38</v>
      </c>
      <c r="H27" s="70" t="s">
        <v>39</v>
      </c>
    </row>
    <row r="28" spans="1:8" ht="39.75" customHeight="1" thickBot="1">
      <c r="B28" s="12" t="s">
        <v>40</v>
      </c>
      <c r="C28" s="18"/>
      <c r="D28" s="77">
        <v>0.72</v>
      </c>
      <c r="E28" s="77">
        <f>E25/(E25+E26)</f>
        <v>0.705862309828441</v>
      </c>
      <c r="F28" s="77">
        <f>F25/(F25+F26)</f>
        <v>0.69869301937385686</v>
      </c>
      <c r="G28" s="77">
        <f>G25/(G25+G26)</f>
        <v>0.69222035822615358</v>
      </c>
      <c r="H28" s="77">
        <f>H25/(H25+H26)</f>
        <v>0.69408184511892368</v>
      </c>
    </row>
    <row r="29" spans="1:8" ht="23.25" customHeight="1">
      <c r="B29" s="14" t="s">
        <v>41</v>
      </c>
      <c r="C29" s="36"/>
      <c r="D29" s="70">
        <v>5</v>
      </c>
      <c r="E29" s="70">
        <v>5</v>
      </c>
      <c r="F29" s="70">
        <v>5</v>
      </c>
      <c r="G29" s="70">
        <v>5</v>
      </c>
      <c r="H29" s="70">
        <v>5</v>
      </c>
    </row>
    <row r="30" spans="1:8" ht="18.75" customHeight="1">
      <c r="B30" s="101" t="s">
        <v>42</v>
      </c>
      <c r="C30" s="101"/>
      <c r="D30" s="101"/>
      <c r="E30" s="101"/>
      <c r="F30" s="101"/>
      <c r="G30" s="101"/>
      <c r="H30" s="60"/>
    </row>
    <row r="31" spans="1:8" ht="25.5" customHeight="1" thickBot="1">
      <c r="B31" s="46" t="s">
        <v>43</v>
      </c>
      <c r="C31" s="47"/>
      <c r="D31" s="78">
        <v>1</v>
      </c>
      <c r="E31" s="78" t="s">
        <v>44</v>
      </c>
      <c r="F31" s="77" t="s">
        <v>44</v>
      </c>
      <c r="G31" s="77" t="s">
        <v>44</v>
      </c>
      <c r="H31" s="77" t="s">
        <v>44</v>
      </c>
    </row>
    <row r="32" spans="1:8" ht="30.75" customHeight="1" thickBot="1">
      <c r="B32" s="12" t="s">
        <v>45</v>
      </c>
      <c r="C32" s="18" t="s">
        <v>46</v>
      </c>
      <c r="D32" s="67">
        <v>111610</v>
      </c>
      <c r="E32" s="58" t="s">
        <v>47</v>
      </c>
      <c r="F32" s="77" t="s">
        <v>48</v>
      </c>
      <c r="G32" s="77" t="s">
        <v>49</v>
      </c>
      <c r="H32" s="77" t="s">
        <v>50</v>
      </c>
    </row>
    <row r="33" spans="2:8" ht="72.75" customHeight="1" thickBot="1">
      <c r="B33" s="12" t="s">
        <v>51</v>
      </c>
      <c r="C33" s="18" t="s">
        <v>52</v>
      </c>
      <c r="D33" s="88" t="s">
        <v>53</v>
      </c>
      <c r="E33" s="77" t="s">
        <v>54</v>
      </c>
      <c r="F33" s="77" t="s">
        <v>55</v>
      </c>
      <c r="G33" s="77" t="s">
        <v>56</v>
      </c>
      <c r="H33" s="77" t="s">
        <v>57</v>
      </c>
    </row>
    <row r="34" spans="2:8" ht="23.25" thickBot="1">
      <c r="B34" s="45" t="s">
        <v>58</v>
      </c>
      <c r="C34" s="48" t="s">
        <v>59</v>
      </c>
      <c r="D34" s="79">
        <v>891</v>
      </c>
      <c r="E34" s="79">
        <v>730</v>
      </c>
      <c r="F34" s="80">
        <v>604</v>
      </c>
      <c r="G34" s="81" t="s">
        <v>60</v>
      </c>
      <c r="H34" s="81" t="s">
        <v>61</v>
      </c>
    </row>
    <row r="35" spans="2:8" ht="22.5" hidden="1" customHeight="1" thickBot="1">
      <c r="B35" s="101" t="s">
        <v>62</v>
      </c>
      <c r="C35" s="101"/>
      <c r="D35" s="101"/>
      <c r="E35" s="101"/>
      <c r="F35" s="101"/>
      <c r="G35" s="101"/>
      <c r="H35" s="60"/>
    </row>
    <row r="37" spans="2:8">
      <c r="B37" s="34" t="s">
        <v>63</v>
      </c>
      <c r="C37" s="34"/>
      <c r="D37" s="34"/>
      <c r="E37" s="34"/>
      <c r="F37" s="34"/>
    </row>
    <row r="38" spans="2:8" ht="34.5" customHeight="1">
      <c r="B38" s="96" t="s">
        <v>64</v>
      </c>
      <c r="C38" s="96"/>
      <c r="D38" s="96"/>
      <c r="E38" s="96"/>
      <c r="F38" s="96"/>
      <c r="G38" s="96"/>
      <c r="H38" s="96"/>
    </row>
    <row r="39" spans="2:8" ht="34.5" customHeight="1">
      <c r="B39" s="96" t="s">
        <v>65</v>
      </c>
      <c r="C39" s="96"/>
      <c r="D39" s="96"/>
      <c r="E39" s="96"/>
      <c r="F39" s="96"/>
      <c r="G39" s="96"/>
      <c r="H39" s="96"/>
    </row>
    <row r="40" spans="2:8" ht="28.5" customHeight="1">
      <c r="B40" s="96" t="s">
        <v>66</v>
      </c>
      <c r="C40" s="96"/>
      <c r="D40" s="96"/>
      <c r="E40" s="96"/>
      <c r="F40" s="96"/>
      <c r="G40" s="96"/>
      <c r="H40" s="96"/>
    </row>
    <row r="41" spans="2:8">
      <c r="B41" s="97" t="s">
        <v>67</v>
      </c>
      <c r="C41" s="97"/>
      <c r="D41" s="97"/>
      <c r="E41" s="97"/>
      <c r="F41" s="97"/>
      <c r="G41" s="97"/>
      <c r="H41" s="97"/>
    </row>
    <row r="42" spans="2:8">
      <c r="B42" s="97" t="s">
        <v>68</v>
      </c>
      <c r="C42" s="97"/>
      <c r="D42" s="97"/>
      <c r="E42" s="97"/>
      <c r="F42" s="97"/>
      <c r="G42" s="97"/>
      <c r="H42" s="97"/>
    </row>
    <row r="43" spans="2:8">
      <c r="B43" s="97" t="s">
        <v>69</v>
      </c>
      <c r="C43" s="97"/>
      <c r="D43" s="97"/>
      <c r="E43" s="97"/>
      <c r="F43" s="97"/>
      <c r="G43" s="97"/>
      <c r="H43" s="97"/>
    </row>
    <row r="44" spans="2:8">
      <c r="B44" s="97" t="s">
        <v>70</v>
      </c>
      <c r="C44" s="97"/>
      <c r="D44" s="97"/>
      <c r="E44" s="97"/>
      <c r="F44" s="97"/>
      <c r="G44" s="97"/>
      <c r="H44" s="97"/>
    </row>
    <row r="45" spans="2:8" ht="36" customHeight="1">
      <c r="B45" s="96" t="s">
        <v>71</v>
      </c>
      <c r="C45" s="96"/>
      <c r="D45" s="96"/>
      <c r="E45" s="96"/>
      <c r="F45" s="96"/>
      <c r="G45" s="96"/>
      <c r="H45" s="96"/>
    </row>
    <row r="46" spans="2:8" ht="26.65" customHeight="1">
      <c r="B46" s="96" t="s">
        <v>72</v>
      </c>
      <c r="C46" s="96"/>
      <c r="D46" s="96"/>
      <c r="E46" s="96"/>
      <c r="F46" s="96"/>
      <c r="G46" s="96"/>
      <c r="H46" s="96"/>
    </row>
    <row r="47" spans="2:8">
      <c r="B47" s="97" t="s">
        <v>368</v>
      </c>
      <c r="C47" s="97"/>
      <c r="D47" s="97"/>
      <c r="E47" s="97"/>
      <c r="F47" s="97"/>
      <c r="G47" s="97"/>
      <c r="H47" s="97"/>
    </row>
    <row r="48" spans="2:8">
      <c r="B48" s="97"/>
      <c r="C48" s="97"/>
      <c r="D48" s="97"/>
      <c r="E48" s="97"/>
      <c r="F48" s="97"/>
      <c r="G48" s="97"/>
      <c r="H48" s="97"/>
    </row>
    <row r="49" spans="2:8">
      <c r="B49" s="97"/>
      <c r="C49" s="97"/>
      <c r="D49" s="97"/>
      <c r="E49" s="97"/>
      <c r="F49" s="97"/>
      <c r="G49" s="97"/>
      <c r="H49" s="97"/>
    </row>
    <row r="50" spans="2:8">
      <c r="B50" s="97"/>
      <c r="C50" s="97"/>
      <c r="D50" s="97"/>
      <c r="E50" s="97"/>
      <c r="F50" s="97"/>
      <c r="G50" s="97"/>
      <c r="H50" s="97"/>
    </row>
    <row r="51" spans="2:8">
      <c r="B51" s="97"/>
      <c r="C51" s="97"/>
      <c r="D51" s="97"/>
      <c r="E51" s="97"/>
      <c r="F51" s="97"/>
      <c r="G51" s="97"/>
      <c r="H51" s="97"/>
    </row>
    <row r="52" spans="2:8">
      <c r="B52" s="97"/>
      <c r="C52" s="97"/>
      <c r="D52" s="97"/>
      <c r="E52" s="97"/>
      <c r="F52" s="97"/>
      <c r="G52" s="97"/>
      <c r="H52" s="97"/>
    </row>
    <row r="53" spans="2:8">
      <c r="B53" s="97"/>
      <c r="C53" s="97"/>
      <c r="D53" s="97"/>
      <c r="E53" s="97"/>
      <c r="F53" s="97"/>
      <c r="G53" s="97"/>
      <c r="H53" s="97"/>
    </row>
    <row r="54" spans="2:8">
      <c r="B54" s="97"/>
      <c r="C54" s="97"/>
      <c r="D54" s="97"/>
      <c r="E54" s="97"/>
      <c r="F54" s="97"/>
      <c r="G54" s="97"/>
      <c r="H54" s="97"/>
    </row>
    <row r="55" spans="2:8">
      <c r="B55" s="99"/>
      <c r="C55" s="99"/>
      <c r="D55" s="99"/>
      <c r="E55" s="99"/>
      <c r="F55" s="99"/>
      <c r="G55" s="99"/>
      <c r="H55" s="99"/>
    </row>
    <row r="56" spans="2:8" ht="17.25" customHeight="1"/>
    <row r="60" spans="2:8" ht="12.75" customHeight="1"/>
    <row r="61" spans="2:8" ht="18.75" customHeight="1"/>
    <row r="62" spans="2:8">
      <c r="B62" s="19"/>
    </row>
    <row r="63" spans="2:8">
      <c r="B63" s="19"/>
    </row>
    <row r="64" spans="2:8">
      <c r="B64" s="19"/>
    </row>
    <row r="65" spans="2:2">
      <c r="B65" s="19"/>
    </row>
    <row r="66" spans="2:2" ht="17.25" customHeight="1"/>
    <row r="67" spans="2:2">
      <c r="B67" s="19"/>
    </row>
    <row r="68" spans="2:2">
      <c r="B68" s="19"/>
    </row>
    <row r="69" spans="2:2">
      <c r="B69" s="19"/>
    </row>
    <row r="70" spans="2:2">
      <c r="B70" s="19"/>
    </row>
    <row r="71" spans="2:2" ht="17.25" customHeight="1"/>
    <row r="72" spans="2:2">
      <c r="B72" s="19"/>
    </row>
    <row r="73" spans="2:2">
      <c r="B73" s="19"/>
    </row>
    <row r="74" spans="2:2">
      <c r="B74" s="19"/>
    </row>
    <row r="75" spans="2:2">
      <c r="B75" s="19"/>
    </row>
    <row r="77" spans="2:2">
      <c r="B77" s="19"/>
    </row>
    <row r="78" spans="2:2">
      <c r="B78" s="19"/>
    </row>
    <row r="82" spans="10:10">
      <c r="J82" s="5"/>
    </row>
    <row r="84" spans="10:10" ht="12.75" customHeight="1"/>
    <row r="86" spans="10:10" ht="24.75" customHeight="1"/>
  </sheetData>
  <sheetProtection algorithmName="SHA-512" hashValue="sCkFilR0KNjyZBF7x/RMvGVbMJqi3gTMfqm0szXMi25rUpL0fSf2I1chDNFW9B/f9nBM+bcPh09AHWO1uLmWag==" saltValue="cPc5l4TMxydc5tj7Ewm7UQ==" spinCount="100000" sheet="1" objects="1" scenarios="1"/>
  <mergeCells count="25">
    <mergeCell ref="A1:A2"/>
    <mergeCell ref="B4:G4"/>
    <mergeCell ref="B24:G24"/>
    <mergeCell ref="B30:G30"/>
    <mergeCell ref="B35:G35"/>
    <mergeCell ref="B15:G15"/>
    <mergeCell ref="B55:H55"/>
    <mergeCell ref="B54:H54"/>
    <mergeCell ref="B53:H53"/>
    <mergeCell ref="B52:H52"/>
    <mergeCell ref="B51:H51"/>
    <mergeCell ref="B38:H38"/>
    <mergeCell ref="B41:H41"/>
    <mergeCell ref="B39:H39"/>
    <mergeCell ref="B22:H22"/>
    <mergeCell ref="B50:H50"/>
    <mergeCell ref="B49:H49"/>
    <mergeCell ref="B48:H48"/>
    <mergeCell ref="B47:H47"/>
    <mergeCell ref="B46:H46"/>
    <mergeCell ref="B45:H45"/>
    <mergeCell ref="B44:H44"/>
    <mergeCell ref="B43:H43"/>
    <mergeCell ref="B40:H40"/>
    <mergeCell ref="B42:H42"/>
  </mergeCells>
  <phoneticPr fontId="21" type="noConversion"/>
  <pageMargins left="0.7" right="0.7" top="0.75" bottom="0.75" header="0.3" footer="0.3"/>
  <pageSetup scale="47" orientation="portrait" verticalDpi="300" r:id="rId1"/>
  <ignoredErrors>
    <ignoredError sqref="F31:H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BCD98-4ABA-44E5-B867-4BF34672157E}">
  <dimension ref="A1:G102"/>
  <sheetViews>
    <sheetView view="pageBreakPreview" topLeftCell="A3" zoomScaleNormal="100" zoomScaleSheetLayoutView="100" workbookViewId="0">
      <pane ySplit="1" topLeftCell="A82" activePane="bottomLeft" state="frozen"/>
      <selection activeCell="A3" sqref="A3"/>
      <selection pane="bottomLeft" activeCell="B111" sqref="B111"/>
    </sheetView>
  </sheetViews>
  <sheetFormatPr baseColWidth="10" defaultColWidth="11.42578125" defaultRowHeight="15"/>
  <cols>
    <col min="1" max="1" width="6.7109375" style="11" customWidth="1"/>
    <col min="2" max="2" width="48.7109375" style="6" customWidth="1"/>
    <col min="3" max="3" width="11.42578125" style="6" customWidth="1"/>
    <col min="4" max="4" width="12.140625" style="6" customWidth="1"/>
    <col min="5" max="5" width="11.42578125" style="6" customWidth="1"/>
    <col min="6" max="6" width="11.28515625" style="11" customWidth="1"/>
    <col min="7" max="7" width="12.7109375" customWidth="1"/>
  </cols>
  <sheetData>
    <row r="1" spans="1:7" ht="15.75" hidden="1" thickBot="1">
      <c r="A1" s="105" t="s">
        <v>73</v>
      </c>
      <c r="B1" s="6" t="s">
        <v>74</v>
      </c>
    </row>
    <row r="2" spans="1:7" ht="15.75" hidden="1" thickBot="1">
      <c r="A2" s="105"/>
    </row>
    <row r="3" spans="1:7" ht="22.5" customHeight="1" thickBot="1">
      <c r="B3" s="41" t="s">
        <v>75</v>
      </c>
      <c r="C3" s="42">
        <v>2023</v>
      </c>
      <c r="D3" s="42">
        <v>2022</v>
      </c>
      <c r="E3" s="42">
        <v>2021</v>
      </c>
      <c r="F3" s="42">
        <v>2020</v>
      </c>
      <c r="G3" s="42">
        <v>2019</v>
      </c>
    </row>
    <row r="4" spans="1:7" ht="18.75" customHeight="1">
      <c r="B4" s="101" t="s">
        <v>76</v>
      </c>
      <c r="C4" s="101"/>
      <c r="D4" s="101"/>
      <c r="E4" s="101"/>
      <c r="F4" s="101"/>
      <c r="G4" s="4"/>
    </row>
    <row r="5" spans="1:7" s="13" customFormat="1" ht="24.75" thickBot="1">
      <c r="A5" s="21"/>
      <c r="B5" s="7" t="s">
        <v>77</v>
      </c>
      <c r="C5" s="63" t="s">
        <v>78</v>
      </c>
      <c r="D5" s="58" t="s">
        <v>79</v>
      </c>
      <c r="E5" s="70" t="s">
        <v>80</v>
      </c>
      <c r="F5" s="70" t="s">
        <v>81</v>
      </c>
      <c r="G5" s="70" t="s">
        <v>82</v>
      </c>
    </row>
    <row r="6" spans="1:7" s="13" customFormat="1" ht="24.75" thickBot="1">
      <c r="A6" s="21"/>
      <c r="B6" s="7" t="s">
        <v>83</v>
      </c>
      <c r="C6" s="58" t="s">
        <v>84</v>
      </c>
      <c r="D6" s="58" t="s">
        <v>85</v>
      </c>
      <c r="E6" s="70" t="s">
        <v>86</v>
      </c>
      <c r="F6" s="70" t="s">
        <v>87</v>
      </c>
      <c r="G6" s="70" t="s">
        <v>88</v>
      </c>
    </row>
    <row r="7" spans="1:7" ht="15.75" thickBot="1">
      <c r="B7" s="7" t="s">
        <v>89</v>
      </c>
      <c r="C7" s="58" t="s">
        <v>90</v>
      </c>
      <c r="D7" s="58" t="s">
        <v>91</v>
      </c>
      <c r="E7" s="70" t="s">
        <v>92</v>
      </c>
      <c r="F7" s="70" t="s">
        <v>93</v>
      </c>
      <c r="G7" s="70" t="s">
        <v>94</v>
      </c>
    </row>
    <row r="8" spans="1:7" ht="24.75" thickBot="1">
      <c r="B8" s="7" t="s">
        <v>95</v>
      </c>
      <c r="C8" s="78">
        <v>1.08</v>
      </c>
      <c r="D8" s="78" t="s">
        <v>96</v>
      </c>
      <c r="E8" s="82" t="s">
        <v>97</v>
      </c>
      <c r="F8" s="82" t="s">
        <v>98</v>
      </c>
      <c r="G8" s="82" t="s">
        <v>98</v>
      </c>
    </row>
    <row r="9" spans="1:7" ht="24.75" thickBot="1">
      <c r="B9" s="7" t="s">
        <v>99</v>
      </c>
      <c r="C9" s="89">
        <v>0.76100000000000001</v>
      </c>
      <c r="D9" s="58" t="s">
        <v>100</v>
      </c>
      <c r="E9" s="83" t="s">
        <v>101</v>
      </c>
      <c r="F9" s="70" t="s">
        <v>102</v>
      </c>
      <c r="G9" s="70" t="s">
        <v>103</v>
      </c>
    </row>
    <row r="10" spans="1:7" ht="24.75" thickBot="1">
      <c r="B10" s="7" t="s">
        <v>104</v>
      </c>
      <c r="C10" s="67">
        <v>226264</v>
      </c>
      <c r="D10" s="58" t="s">
        <v>105</v>
      </c>
      <c r="E10" s="70" t="s">
        <v>106</v>
      </c>
      <c r="F10" s="70" t="s">
        <v>107</v>
      </c>
      <c r="G10" s="70" t="s">
        <v>108</v>
      </c>
    </row>
    <row r="11" spans="1:7" s="9" customFormat="1" ht="24.75" thickBot="1">
      <c r="A11" s="106"/>
      <c r="B11" s="7" t="s">
        <v>109</v>
      </c>
      <c r="C11" s="67">
        <v>2872</v>
      </c>
      <c r="D11" s="58" t="s">
        <v>110</v>
      </c>
      <c r="E11" s="70" t="s">
        <v>111</v>
      </c>
      <c r="F11" s="70" t="s">
        <v>112</v>
      </c>
      <c r="G11" s="70" t="s">
        <v>113</v>
      </c>
    </row>
    <row r="12" spans="1:7" s="9" customFormat="1" ht="15.75" thickBot="1">
      <c r="A12" s="106"/>
      <c r="B12" s="7" t="s">
        <v>114</v>
      </c>
      <c r="C12" s="58">
        <v>682</v>
      </c>
      <c r="D12" s="58">
        <v>326</v>
      </c>
      <c r="E12" s="70">
        <v>179</v>
      </c>
      <c r="F12" s="70">
        <v>208</v>
      </c>
      <c r="G12" s="70">
        <v>234</v>
      </c>
    </row>
    <row r="13" spans="1:7" s="9" customFormat="1" ht="15.75" thickBot="1">
      <c r="A13" s="106"/>
      <c r="B13" s="7" t="s">
        <v>115</v>
      </c>
      <c r="C13" s="78">
        <v>0.38</v>
      </c>
      <c r="D13" s="78" t="s">
        <v>116</v>
      </c>
      <c r="E13" s="82" t="s">
        <v>117</v>
      </c>
      <c r="F13" s="82" t="s">
        <v>118</v>
      </c>
      <c r="G13" s="82" t="s">
        <v>119</v>
      </c>
    </row>
    <row r="14" spans="1:7" s="9" customFormat="1" ht="24">
      <c r="A14" s="106"/>
      <c r="B14" s="14" t="s">
        <v>120</v>
      </c>
      <c r="C14" s="51" t="s">
        <v>121</v>
      </c>
      <c r="D14" s="51" t="s">
        <v>122</v>
      </c>
      <c r="E14" s="3" t="s">
        <v>123</v>
      </c>
      <c r="F14" s="3" t="s">
        <v>124</v>
      </c>
      <c r="G14" s="3" t="s">
        <v>125</v>
      </c>
    </row>
    <row r="15" spans="1:7" ht="18.75" customHeight="1">
      <c r="B15" s="101" t="s">
        <v>126</v>
      </c>
      <c r="C15" s="101"/>
      <c r="D15" s="101"/>
      <c r="E15" s="101"/>
      <c r="F15" s="101"/>
      <c r="G15" s="4"/>
    </row>
    <row r="16" spans="1:7" ht="24.75" thickBot="1">
      <c r="B16" s="7" t="s">
        <v>127</v>
      </c>
      <c r="C16" s="57" t="s">
        <v>128</v>
      </c>
      <c r="D16" s="51" t="s">
        <v>129</v>
      </c>
      <c r="E16" s="3" t="s">
        <v>130</v>
      </c>
      <c r="F16" s="3" t="s">
        <v>131</v>
      </c>
      <c r="G16" s="3" t="s">
        <v>132</v>
      </c>
    </row>
    <row r="17" spans="1:7" s="9" customFormat="1" ht="15.75" thickBot="1">
      <c r="A17" s="16"/>
      <c r="B17" s="7" t="s">
        <v>133</v>
      </c>
      <c r="C17" s="57" t="s">
        <v>134</v>
      </c>
      <c r="D17" s="51" t="s">
        <v>135</v>
      </c>
      <c r="E17" s="15" t="s">
        <v>136</v>
      </c>
      <c r="F17" s="15" t="s">
        <v>136</v>
      </c>
      <c r="G17" s="3" t="s">
        <v>137</v>
      </c>
    </row>
    <row r="18" spans="1:7" ht="38.25" customHeight="1" thickBot="1">
      <c r="B18" s="7" t="s">
        <v>138</v>
      </c>
      <c r="C18" s="57" t="s">
        <v>139</v>
      </c>
      <c r="D18" s="51" t="s">
        <v>140</v>
      </c>
      <c r="E18" s="31" t="s">
        <v>141</v>
      </c>
      <c r="F18" s="31" t="s">
        <v>142</v>
      </c>
      <c r="G18" s="3" t="s">
        <v>143</v>
      </c>
    </row>
    <row r="19" spans="1:7" ht="24.75" thickBot="1">
      <c r="B19" s="7" t="s">
        <v>144</v>
      </c>
      <c r="C19" s="90">
        <v>0.26</v>
      </c>
      <c r="D19" s="51" t="s">
        <v>145</v>
      </c>
      <c r="E19" s="3" t="s">
        <v>146</v>
      </c>
      <c r="F19" s="3" t="s">
        <v>147</v>
      </c>
      <c r="G19" s="3" t="s">
        <v>148</v>
      </c>
    </row>
    <row r="20" spans="1:7" ht="24.75" thickBot="1">
      <c r="B20" s="7" t="s">
        <v>149</v>
      </c>
      <c r="C20" s="57" t="s">
        <v>150</v>
      </c>
      <c r="D20" s="51" t="s">
        <v>151</v>
      </c>
      <c r="E20" s="3" t="s">
        <v>152</v>
      </c>
      <c r="F20" s="3" t="s">
        <v>153</v>
      </c>
      <c r="G20" s="3" t="s">
        <v>154</v>
      </c>
    </row>
    <row r="21" spans="1:7" ht="24.75" thickBot="1">
      <c r="B21" s="7" t="s">
        <v>155</v>
      </c>
      <c r="C21" s="57" t="s">
        <v>156</v>
      </c>
      <c r="D21" s="51" t="s">
        <v>157</v>
      </c>
      <c r="E21" s="3" t="s">
        <v>157</v>
      </c>
      <c r="F21" s="3" t="s">
        <v>158</v>
      </c>
      <c r="G21" s="3" t="s">
        <v>159</v>
      </c>
    </row>
    <row r="22" spans="1:7" ht="26.25" thickBot="1">
      <c r="B22" s="7" t="s">
        <v>372</v>
      </c>
      <c r="C22" s="15">
        <f>0.0247+0.0251+0.0219+0.0204</f>
        <v>9.2100000000000001E-2</v>
      </c>
      <c r="D22" s="3" t="s">
        <v>243</v>
      </c>
      <c r="E22" s="3" t="s">
        <v>243</v>
      </c>
      <c r="F22" s="3" t="s">
        <v>243</v>
      </c>
      <c r="G22" s="3" t="s">
        <v>243</v>
      </c>
    </row>
    <row r="23" spans="1:7" ht="26.25" thickBot="1">
      <c r="B23" s="7" t="s">
        <v>373</v>
      </c>
      <c r="C23" s="15" t="s">
        <v>379</v>
      </c>
      <c r="D23" s="3" t="s">
        <v>243</v>
      </c>
      <c r="E23" s="3" t="s">
        <v>243</v>
      </c>
      <c r="F23" s="3" t="s">
        <v>243</v>
      </c>
      <c r="G23" s="3" t="s">
        <v>243</v>
      </c>
    </row>
    <row r="24" spans="1:7" ht="26.25" thickBot="1">
      <c r="B24" s="7" t="s">
        <v>374</v>
      </c>
      <c r="C24" s="15" t="s">
        <v>380</v>
      </c>
      <c r="D24" s="3" t="s">
        <v>243</v>
      </c>
      <c r="E24" s="3" t="s">
        <v>243</v>
      </c>
      <c r="F24" s="3" t="s">
        <v>243</v>
      </c>
      <c r="G24" s="3" t="s">
        <v>243</v>
      </c>
    </row>
    <row r="25" spans="1:7" ht="26.25" thickBot="1">
      <c r="B25" s="7" t="s">
        <v>375</v>
      </c>
      <c r="C25" s="15" t="s">
        <v>220</v>
      </c>
      <c r="D25" s="3" t="s">
        <v>243</v>
      </c>
      <c r="E25" s="3" t="s">
        <v>243</v>
      </c>
      <c r="F25" s="3" t="s">
        <v>243</v>
      </c>
      <c r="G25" s="3" t="s">
        <v>243</v>
      </c>
    </row>
    <row r="26" spans="1:7" ht="26.25" thickBot="1">
      <c r="B26" s="7" t="s">
        <v>376</v>
      </c>
      <c r="C26" s="15" t="s">
        <v>381</v>
      </c>
      <c r="D26" s="3" t="s">
        <v>243</v>
      </c>
      <c r="E26" s="3" t="s">
        <v>243</v>
      </c>
      <c r="F26" s="3" t="s">
        <v>243</v>
      </c>
      <c r="G26" s="3" t="s">
        <v>243</v>
      </c>
    </row>
    <row r="27" spans="1:7" ht="26.25" thickBot="1">
      <c r="B27" s="7" t="s">
        <v>377</v>
      </c>
      <c r="C27" s="15" t="s">
        <v>382</v>
      </c>
      <c r="D27" s="3" t="s">
        <v>243</v>
      </c>
      <c r="E27" s="3" t="s">
        <v>243</v>
      </c>
      <c r="F27" s="3" t="s">
        <v>243</v>
      </c>
      <c r="G27" s="3" t="s">
        <v>243</v>
      </c>
    </row>
    <row r="28" spans="1:7" ht="26.25" thickBot="1">
      <c r="B28" s="7" t="s">
        <v>388</v>
      </c>
      <c r="C28" s="15" t="s">
        <v>383</v>
      </c>
      <c r="D28" s="3" t="s">
        <v>243</v>
      </c>
      <c r="E28" s="3" t="s">
        <v>243</v>
      </c>
      <c r="F28" s="3" t="s">
        <v>243</v>
      </c>
      <c r="G28" s="3" t="s">
        <v>243</v>
      </c>
    </row>
    <row r="29" spans="1:7" ht="26.25" thickBot="1">
      <c r="B29" s="7" t="s">
        <v>389</v>
      </c>
      <c r="C29" s="15" t="s">
        <v>384</v>
      </c>
      <c r="D29" s="3" t="s">
        <v>243</v>
      </c>
      <c r="E29" s="3" t="s">
        <v>243</v>
      </c>
      <c r="F29" s="3" t="s">
        <v>243</v>
      </c>
      <c r="G29" s="3" t="s">
        <v>243</v>
      </c>
    </row>
    <row r="30" spans="1:7" ht="26.25" thickBot="1">
      <c r="B30" s="7" t="s">
        <v>378</v>
      </c>
      <c r="C30" s="15" t="s">
        <v>160</v>
      </c>
      <c r="D30" s="51" t="s">
        <v>161</v>
      </c>
      <c r="E30" s="3" t="s">
        <v>161</v>
      </c>
      <c r="F30" s="3" t="s">
        <v>162</v>
      </c>
      <c r="G30" s="3" t="s">
        <v>163</v>
      </c>
    </row>
    <row r="31" spans="1:7" ht="26.25" thickBot="1">
      <c r="B31" s="7" t="s">
        <v>387</v>
      </c>
      <c r="C31" s="15" t="s">
        <v>160</v>
      </c>
      <c r="D31" s="3" t="s">
        <v>243</v>
      </c>
      <c r="E31" s="3" t="s">
        <v>243</v>
      </c>
      <c r="F31" s="3" t="s">
        <v>243</v>
      </c>
      <c r="G31" s="3" t="s">
        <v>243</v>
      </c>
    </row>
    <row r="32" spans="1:7" ht="38.25" thickBot="1">
      <c r="B32" s="7" t="s">
        <v>391</v>
      </c>
      <c r="C32" s="15" t="s">
        <v>385</v>
      </c>
      <c r="D32" s="3" t="s">
        <v>243</v>
      </c>
      <c r="E32" s="3" t="s">
        <v>243</v>
      </c>
      <c r="F32" s="3" t="s">
        <v>243</v>
      </c>
      <c r="G32" s="3" t="s">
        <v>243</v>
      </c>
    </row>
    <row r="33" spans="1:7" ht="38.25" thickBot="1">
      <c r="B33" s="7" t="s">
        <v>390</v>
      </c>
      <c r="C33" s="15" t="s">
        <v>386</v>
      </c>
      <c r="D33" s="3" t="s">
        <v>243</v>
      </c>
      <c r="E33" s="3" t="s">
        <v>243</v>
      </c>
      <c r="F33" s="3" t="s">
        <v>243</v>
      </c>
      <c r="G33" s="3" t="s">
        <v>243</v>
      </c>
    </row>
    <row r="34" spans="1:7" ht="24" customHeight="1" thickBot="1">
      <c r="A34" s="11" t="s">
        <v>164</v>
      </c>
      <c r="B34" s="84" t="s">
        <v>165</v>
      </c>
      <c r="C34" s="31">
        <v>0.93</v>
      </c>
      <c r="D34" s="31">
        <v>0.91</v>
      </c>
      <c r="E34" s="31" t="s">
        <v>166</v>
      </c>
      <c r="F34" s="31" t="s">
        <v>167</v>
      </c>
      <c r="G34" s="31" t="s">
        <v>168</v>
      </c>
    </row>
    <row r="35" spans="1:7" ht="26.25" customHeight="1" thickBot="1">
      <c r="A35" s="11" t="s">
        <v>164</v>
      </c>
      <c r="B35" s="84" t="s">
        <v>169</v>
      </c>
      <c r="C35" s="31" t="s">
        <v>170</v>
      </c>
      <c r="D35" s="31" t="s">
        <v>171</v>
      </c>
      <c r="E35" s="31" t="s">
        <v>172</v>
      </c>
      <c r="F35" s="31" t="s">
        <v>172</v>
      </c>
      <c r="G35" s="31" t="s">
        <v>173</v>
      </c>
    </row>
    <row r="36" spans="1:7" ht="27.75" customHeight="1" thickBot="1">
      <c r="B36" s="7" t="s">
        <v>174</v>
      </c>
      <c r="C36" s="31">
        <v>0.86</v>
      </c>
      <c r="D36" s="31">
        <v>0.89</v>
      </c>
      <c r="E36" s="31" t="s">
        <v>175</v>
      </c>
      <c r="F36" s="31" t="s">
        <v>176</v>
      </c>
      <c r="G36" s="31" t="s">
        <v>177</v>
      </c>
    </row>
    <row r="37" spans="1:7" ht="15.75" thickBot="1">
      <c r="A37" s="11" t="s">
        <v>164</v>
      </c>
      <c r="B37" s="7" t="s">
        <v>178</v>
      </c>
      <c r="C37" s="65">
        <v>2426</v>
      </c>
      <c r="D37" s="65">
        <v>4119</v>
      </c>
      <c r="E37" s="68">
        <v>2559</v>
      </c>
      <c r="F37" s="68">
        <v>2436</v>
      </c>
      <c r="G37" s="68">
        <v>2451</v>
      </c>
    </row>
    <row r="38" spans="1:7" ht="15.75" thickBot="1">
      <c r="A38" s="11" t="s">
        <v>164</v>
      </c>
      <c r="B38" s="93" t="s">
        <v>179</v>
      </c>
      <c r="C38" s="15" t="s">
        <v>180</v>
      </c>
      <c r="D38" s="51" t="s">
        <v>181</v>
      </c>
      <c r="E38" s="32" t="s">
        <v>182</v>
      </c>
      <c r="F38" s="32" t="s">
        <v>183</v>
      </c>
      <c r="G38" s="24" t="s">
        <v>184</v>
      </c>
    </row>
    <row r="39" spans="1:7" ht="15.75" thickBot="1">
      <c r="A39" s="11" t="s">
        <v>164</v>
      </c>
      <c r="B39" s="93" t="s">
        <v>185</v>
      </c>
      <c r="C39" s="3" t="s">
        <v>180</v>
      </c>
      <c r="D39" s="51" t="s">
        <v>186</v>
      </c>
      <c r="E39" s="15" t="s">
        <v>187</v>
      </c>
      <c r="F39" s="15" t="s">
        <v>186</v>
      </c>
      <c r="G39" s="24" t="s">
        <v>136</v>
      </c>
    </row>
    <row r="40" spans="1:7" ht="15.75" thickBot="1">
      <c r="A40" s="11" t="s">
        <v>164</v>
      </c>
      <c r="B40" s="93" t="s">
        <v>392</v>
      </c>
      <c r="C40" s="15" t="s">
        <v>398</v>
      </c>
      <c r="D40" s="51" t="s">
        <v>243</v>
      </c>
      <c r="E40" s="51" t="s">
        <v>243</v>
      </c>
      <c r="F40" s="51" t="s">
        <v>243</v>
      </c>
      <c r="G40" s="51" t="s">
        <v>243</v>
      </c>
    </row>
    <row r="41" spans="1:7" ht="15.75" thickBot="1">
      <c r="B41" s="93" t="s">
        <v>393</v>
      </c>
      <c r="C41" s="15" t="s">
        <v>399</v>
      </c>
      <c r="D41" s="51" t="s">
        <v>243</v>
      </c>
      <c r="E41" s="51" t="s">
        <v>243</v>
      </c>
      <c r="F41" s="51" t="s">
        <v>243</v>
      </c>
      <c r="G41" s="51" t="s">
        <v>243</v>
      </c>
    </row>
    <row r="42" spans="1:7" ht="15.75" thickBot="1">
      <c r="B42" s="93" t="s">
        <v>397</v>
      </c>
      <c r="C42" s="15" t="s">
        <v>400</v>
      </c>
      <c r="D42" s="51" t="s">
        <v>243</v>
      </c>
      <c r="E42" s="51" t="s">
        <v>243</v>
      </c>
      <c r="F42" s="51" t="s">
        <v>243</v>
      </c>
      <c r="G42" s="51" t="s">
        <v>243</v>
      </c>
    </row>
    <row r="43" spans="1:7" ht="15.75" thickBot="1">
      <c r="B43" s="93" t="s">
        <v>394</v>
      </c>
      <c r="C43" s="15" t="s">
        <v>401</v>
      </c>
      <c r="D43" s="51" t="s">
        <v>243</v>
      </c>
      <c r="E43" s="51" t="s">
        <v>243</v>
      </c>
      <c r="F43" s="51" t="s">
        <v>243</v>
      </c>
      <c r="G43" s="51" t="s">
        <v>243</v>
      </c>
    </row>
    <row r="44" spans="1:7" ht="15.75" thickBot="1">
      <c r="B44" s="93" t="s">
        <v>395</v>
      </c>
      <c r="C44" s="15" t="s">
        <v>402</v>
      </c>
      <c r="D44" s="51" t="s">
        <v>243</v>
      </c>
      <c r="E44" s="51" t="s">
        <v>243</v>
      </c>
      <c r="F44" s="51" t="s">
        <v>243</v>
      </c>
      <c r="G44" s="51" t="s">
        <v>243</v>
      </c>
    </row>
    <row r="45" spans="1:7" ht="15.75" thickBot="1">
      <c r="B45" s="93" t="s">
        <v>396</v>
      </c>
      <c r="C45" s="15" t="s">
        <v>403</v>
      </c>
      <c r="D45" s="51" t="s">
        <v>243</v>
      </c>
      <c r="E45" s="51" t="s">
        <v>243</v>
      </c>
      <c r="F45" s="51" t="s">
        <v>243</v>
      </c>
      <c r="G45" s="51" t="s">
        <v>243</v>
      </c>
    </row>
    <row r="46" spans="1:7" ht="15.75" thickBot="1">
      <c r="B46" s="7" t="s">
        <v>188</v>
      </c>
      <c r="C46" s="3" t="s">
        <v>189</v>
      </c>
      <c r="D46" s="31">
        <v>0.17</v>
      </c>
      <c r="E46" s="3" t="s">
        <v>190</v>
      </c>
      <c r="F46" s="3" t="s">
        <v>191</v>
      </c>
      <c r="G46" s="3" t="s">
        <v>192</v>
      </c>
    </row>
    <row r="47" spans="1:7" ht="15.75" thickBot="1">
      <c r="B47" s="7" t="s">
        <v>193</v>
      </c>
      <c r="C47" s="3" t="s">
        <v>194</v>
      </c>
      <c r="D47" s="51" t="s">
        <v>195</v>
      </c>
      <c r="E47" s="3" t="s">
        <v>196</v>
      </c>
      <c r="F47" s="3" t="s">
        <v>197</v>
      </c>
      <c r="G47" s="3" t="s">
        <v>198</v>
      </c>
    </row>
    <row r="48" spans="1:7" ht="15.75" thickBot="1">
      <c r="A48" s="11" t="s">
        <v>164</v>
      </c>
      <c r="B48" s="7" t="s">
        <v>199</v>
      </c>
      <c r="C48" s="3" t="s">
        <v>200</v>
      </c>
      <c r="D48" s="51" t="s">
        <v>201</v>
      </c>
      <c r="E48" s="3" t="s">
        <v>202</v>
      </c>
      <c r="F48" s="3" t="s">
        <v>203</v>
      </c>
      <c r="G48" s="3" t="s">
        <v>204</v>
      </c>
    </row>
    <row r="49" spans="1:7" ht="15.75" thickBot="1">
      <c r="A49" s="11" t="s">
        <v>164</v>
      </c>
      <c r="B49" s="7" t="s">
        <v>205</v>
      </c>
      <c r="C49" s="3" t="s">
        <v>206</v>
      </c>
      <c r="D49" s="51" t="s">
        <v>207</v>
      </c>
      <c r="E49" s="3" t="s">
        <v>208</v>
      </c>
      <c r="F49" s="56">
        <v>0.6</v>
      </c>
      <c r="G49" s="3" t="s">
        <v>209</v>
      </c>
    </row>
    <row r="50" spans="1:7" ht="15.75" thickBot="1">
      <c r="A50" s="11" t="s">
        <v>164</v>
      </c>
      <c r="B50" s="7" t="s">
        <v>210</v>
      </c>
      <c r="C50" s="3" t="s">
        <v>211</v>
      </c>
      <c r="D50" s="51" t="s">
        <v>212</v>
      </c>
      <c r="E50" s="3" t="s">
        <v>213</v>
      </c>
      <c r="F50" s="3" t="s">
        <v>214</v>
      </c>
      <c r="G50" s="3" t="s">
        <v>215</v>
      </c>
    </row>
    <row r="51" spans="1:7" ht="15.75" thickBot="1">
      <c r="B51" s="7" t="s">
        <v>216</v>
      </c>
      <c r="C51" s="3">
        <v>27</v>
      </c>
      <c r="D51" s="3">
        <v>30</v>
      </c>
      <c r="E51" s="3">
        <v>18</v>
      </c>
      <c r="F51" s="3">
        <v>25</v>
      </c>
      <c r="G51" s="3">
        <v>47</v>
      </c>
    </row>
    <row r="52" spans="1:7" ht="15.75" thickBot="1">
      <c r="B52" s="7" t="s">
        <v>217</v>
      </c>
      <c r="C52" s="3">
        <v>5</v>
      </c>
      <c r="D52" s="3">
        <v>14</v>
      </c>
      <c r="E52" s="3">
        <v>15</v>
      </c>
      <c r="F52" s="3">
        <v>16</v>
      </c>
      <c r="G52" s="3">
        <v>31</v>
      </c>
    </row>
    <row r="53" spans="1:7" ht="22.5" customHeight="1" thickBot="1">
      <c r="B53" s="7" t="s">
        <v>218</v>
      </c>
      <c r="C53" s="3">
        <v>0</v>
      </c>
      <c r="D53" s="3">
        <v>0</v>
      </c>
      <c r="E53" s="3">
        <v>0</v>
      </c>
      <c r="F53" s="3">
        <v>0</v>
      </c>
      <c r="G53" s="3">
        <v>0</v>
      </c>
    </row>
    <row r="54" spans="1:7" ht="15.75" thickBot="1">
      <c r="A54" s="11" t="s">
        <v>164</v>
      </c>
      <c r="B54" s="7" t="s">
        <v>219</v>
      </c>
      <c r="C54" s="15" t="s">
        <v>220</v>
      </c>
      <c r="D54" s="3" t="s">
        <v>221</v>
      </c>
      <c r="E54" s="3" t="s">
        <v>222</v>
      </c>
      <c r="F54" s="3" t="s">
        <v>221</v>
      </c>
      <c r="G54" s="3" t="s">
        <v>223</v>
      </c>
    </row>
    <row r="55" spans="1:7" ht="24.75" thickBot="1">
      <c r="B55" s="7" t="s">
        <v>224</v>
      </c>
      <c r="C55" s="51" t="s">
        <v>225</v>
      </c>
      <c r="D55" s="51" t="s">
        <v>226</v>
      </c>
      <c r="E55" s="3" t="s">
        <v>227</v>
      </c>
      <c r="F55" s="3" t="s">
        <v>228</v>
      </c>
      <c r="G55" s="3" t="s">
        <v>229</v>
      </c>
    </row>
    <row r="56" spans="1:7" s="10" customFormat="1" ht="27.75" customHeight="1" thickBot="1">
      <c r="A56" s="20" t="s">
        <v>164</v>
      </c>
      <c r="B56" s="7" t="s">
        <v>230</v>
      </c>
      <c r="C56" s="64">
        <v>2627</v>
      </c>
      <c r="D56" s="64">
        <v>2109</v>
      </c>
      <c r="E56" s="86">
        <v>1867</v>
      </c>
      <c r="F56" s="3" t="s">
        <v>231</v>
      </c>
      <c r="G56" s="3" t="s">
        <v>232</v>
      </c>
    </row>
    <row r="57" spans="1:7" s="10" customFormat="1" ht="24.75" thickBot="1">
      <c r="A57" s="20" t="s">
        <v>164</v>
      </c>
      <c r="B57" s="7" t="s">
        <v>233</v>
      </c>
      <c r="C57" s="49" t="s">
        <v>234</v>
      </c>
      <c r="D57" s="49" t="s">
        <v>235</v>
      </c>
      <c r="E57" s="3" t="s">
        <v>236</v>
      </c>
      <c r="F57" s="3" t="s">
        <v>237</v>
      </c>
      <c r="G57" s="3" t="s">
        <v>236</v>
      </c>
    </row>
    <row r="58" spans="1:7" s="10" customFormat="1" ht="24.75" thickBot="1">
      <c r="A58" s="20" t="s">
        <v>164</v>
      </c>
      <c r="B58" s="33" t="s">
        <v>238</v>
      </c>
      <c r="C58" s="51" t="s">
        <v>239</v>
      </c>
      <c r="D58" s="51" t="s">
        <v>240</v>
      </c>
      <c r="E58" s="3" t="s">
        <v>241</v>
      </c>
      <c r="F58" s="3" t="s">
        <v>242</v>
      </c>
      <c r="G58" s="3" t="s">
        <v>243</v>
      </c>
    </row>
    <row r="59" spans="1:7" s="10" customFormat="1" ht="24.75" thickBot="1">
      <c r="A59" s="20" t="s">
        <v>164</v>
      </c>
      <c r="B59" s="33" t="s">
        <v>244</v>
      </c>
      <c r="C59" s="51" t="s">
        <v>245</v>
      </c>
      <c r="D59" s="51" t="s">
        <v>246</v>
      </c>
      <c r="E59" s="3" t="s">
        <v>247</v>
      </c>
      <c r="F59" s="3" t="s">
        <v>248</v>
      </c>
      <c r="G59" s="3" t="s">
        <v>243</v>
      </c>
    </row>
    <row r="60" spans="1:7" s="10" customFormat="1" ht="24.75" thickBot="1">
      <c r="A60" s="20" t="s">
        <v>164</v>
      </c>
      <c r="B60" s="33" t="s">
        <v>249</v>
      </c>
      <c r="C60" s="51" t="s">
        <v>250</v>
      </c>
      <c r="D60" s="51" t="s">
        <v>251</v>
      </c>
      <c r="E60" s="3" t="s">
        <v>252</v>
      </c>
      <c r="F60" s="3" t="s">
        <v>253</v>
      </c>
      <c r="G60" s="3" t="s">
        <v>243</v>
      </c>
    </row>
    <row r="61" spans="1:7" s="10" customFormat="1" ht="24.75" thickBot="1">
      <c r="A61" s="20" t="s">
        <v>164</v>
      </c>
      <c r="B61" s="33" t="s">
        <v>254</v>
      </c>
      <c r="C61" s="51" t="s">
        <v>255</v>
      </c>
      <c r="D61" s="51" t="s">
        <v>256</v>
      </c>
      <c r="E61" s="3" t="s">
        <v>257</v>
      </c>
      <c r="F61" s="3" t="s">
        <v>246</v>
      </c>
      <c r="G61" s="3" t="s">
        <v>243</v>
      </c>
    </row>
    <row r="62" spans="1:7" ht="15.75" thickBot="1">
      <c r="B62" s="84" t="s">
        <v>258</v>
      </c>
      <c r="C62" s="91" t="s">
        <v>259</v>
      </c>
      <c r="D62" s="51" t="s">
        <v>90</v>
      </c>
      <c r="E62" s="3" t="s">
        <v>260</v>
      </c>
      <c r="F62" s="3" t="s">
        <v>261</v>
      </c>
      <c r="G62" s="3" t="s">
        <v>262</v>
      </c>
    </row>
    <row r="63" spans="1:7" ht="24.75" thickBot="1">
      <c r="B63" s="84" t="s">
        <v>263</v>
      </c>
      <c r="C63" s="91" t="s">
        <v>264</v>
      </c>
      <c r="D63" s="51" t="s">
        <v>265</v>
      </c>
      <c r="E63" s="3" t="s">
        <v>266</v>
      </c>
      <c r="F63" s="3" t="s">
        <v>267</v>
      </c>
      <c r="G63" s="3" t="s">
        <v>268</v>
      </c>
    </row>
    <row r="64" spans="1:7" ht="24">
      <c r="B64" s="85" t="s">
        <v>269</v>
      </c>
      <c r="C64" s="52">
        <v>0</v>
      </c>
      <c r="D64" s="52">
        <v>0</v>
      </c>
      <c r="E64" s="52">
        <v>0</v>
      </c>
      <c r="F64" s="52">
        <v>0</v>
      </c>
      <c r="G64" s="52">
        <v>0</v>
      </c>
    </row>
    <row r="65" spans="1:7" ht="62.25" thickBot="1">
      <c r="A65" s="11" t="s">
        <v>164</v>
      </c>
      <c r="B65" s="7" t="s">
        <v>270</v>
      </c>
      <c r="C65" s="52" t="s">
        <v>271</v>
      </c>
      <c r="D65" s="52" t="s">
        <v>272</v>
      </c>
      <c r="E65" s="3" t="s">
        <v>243</v>
      </c>
      <c r="F65" s="3" t="s">
        <v>243</v>
      </c>
      <c r="G65" s="3" t="s">
        <v>243</v>
      </c>
    </row>
    <row r="66" spans="1:7" ht="18.75" customHeight="1">
      <c r="B66" s="101" t="s">
        <v>273</v>
      </c>
      <c r="C66" s="101"/>
      <c r="D66" s="101"/>
      <c r="E66" s="101"/>
      <c r="F66" s="101"/>
      <c r="G66" s="4"/>
    </row>
    <row r="67" spans="1:7" ht="23.65" customHeight="1" thickBot="1">
      <c r="A67" s="11" t="s">
        <v>164</v>
      </c>
      <c r="B67" s="7" t="s">
        <v>274</v>
      </c>
      <c r="C67" s="51" t="s">
        <v>371</v>
      </c>
      <c r="D67" s="51" t="s">
        <v>275</v>
      </c>
      <c r="E67" s="3" t="s">
        <v>276</v>
      </c>
      <c r="F67" s="3" t="s">
        <v>243</v>
      </c>
      <c r="G67" s="3" t="s">
        <v>243</v>
      </c>
    </row>
    <row r="68" spans="1:7" s="9" customFormat="1" ht="15.75" thickBot="1">
      <c r="A68" s="16" t="s">
        <v>164</v>
      </c>
      <c r="B68" s="7" t="s">
        <v>277</v>
      </c>
      <c r="C68" s="51" t="s">
        <v>369</v>
      </c>
      <c r="D68" s="49" t="s">
        <v>278</v>
      </c>
      <c r="E68" s="3" t="s">
        <v>279</v>
      </c>
      <c r="F68" s="3" t="s">
        <v>280</v>
      </c>
      <c r="G68" s="3" t="s">
        <v>243</v>
      </c>
    </row>
    <row r="69" spans="1:7" s="10" customFormat="1" ht="24.75" thickBot="1">
      <c r="A69" s="20" t="s">
        <v>164</v>
      </c>
      <c r="B69" s="7" t="s">
        <v>281</v>
      </c>
      <c r="C69" s="51" t="s">
        <v>370</v>
      </c>
      <c r="D69" s="51" t="s">
        <v>282</v>
      </c>
      <c r="E69" s="3" t="s">
        <v>283</v>
      </c>
      <c r="F69" s="3" t="s">
        <v>284</v>
      </c>
      <c r="G69" s="3" t="s">
        <v>243</v>
      </c>
    </row>
    <row r="70" spans="1:7" ht="24.75" thickBot="1">
      <c r="B70" s="7" t="s">
        <v>285</v>
      </c>
      <c r="C70" s="51" t="s">
        <v>286</v>
      </c>
      <c r="D70" s="51" t="s">
        <v>287</v>
      </c>
      <c r="E70" s="3" t="s">
        <v>288</v>
      </c>
      <c r="F70" s="3" t="s">
        <v>287</v>
      </c>
      <c r="G70" s="3" t="s">
        <v>289</v>
      </c>
    </row>
    <row r="71" spans="1:7" s="10" customFormat="1" ht="38.25" thickBot="1">
      <c r="A71" s="20" t="s">
        <v>164</v>
      </c>
      <c r="B71" s="7" t="s">
        <v>290</v>
      </c>
      <c r="C71" s="51">
        <v>500</v>
      </c>
      <c r="D71" s="65">
        <v>1500</v>
      </c>
      <c r="E71" s="3" t="s">
        <v>291</v>
      </c>
      <c r="F71" s="3" t="s">
        <v>292</v>
      </c>
      <c r="G71" s="3" t="s">
        <v>243</v>
      </c>
    </row>
    <row r="72" spans="1:7" s="10" customFormat="1" ht="24.75" thickBot="1">
      <c r="A72" s="20"/>
      <c r="B72" s="7" t="s">
        <v>293</v>
      </c>
      <c r="C72" s="65">
        <v>26000</v>
      </c>
      <c r="D72" s="51" t="s">
        <v>294</v>
      </c>
      <c r="E72" s="3" t="s">
        <v>243</v>
      </c>
      <c r="F72" s="3" t="s">
        <v>243</v>
      </c>
      <c r="G72" s="3" t="s">
        <v>243</v>
      </c>
    </row>
    <row r="73" spans="1:7" ht="21.75" customHeight="1" thickBot="1">
      <c r="B73" s="7" t="s">
        <v>295</v>
      </c>
      <c r="C73" s="92">
        <v>1267</v>
      </c>
      <c r="D73" s="59" t="s">
        <v>296</v>
      </c>
      <c r="E73" s="3" t="s">
        <v>297</v>
      </c>
      <c r="F73" s="3">
        <v>935</v>
      </c>
      <c r="G73" s="3">
        <v>770</v>
      </c>
    </row>
    <row r="74" spans="1:7" ht="22.5" customHeight="1" thickBot="1">
      <c r="B74" s="39" t="s">
        <v>298</v>
      </c>
      <c r="C74" s="54" t="s">
        <v>299</v>
      </c>
      <c r="D74" s="54" t="s">
        <v>300</v>
      </c>
      <c r="E74" s="40" t="s">
        <v>301</v>
      </c>
      <c r="F74" s="40" t="s">
        <v>94</v>
      </c>
      <c r="G74" s="40" t="s">
        <v>302</v>
      </c>
    </row>
    <row r="75" spans="1:7">
      <c r="B75" s="108" t="s">
        <v>63</v>
      </c>
      <c r="C75" s="108"/>
      <c r="D75" s="108"/>
      <c r="E75" s="108"/>
      <c r="F75" s="108"/>
      <c r="G75" s="108"/>
    </row>
    <row r="76" spans="1:7" ht="37.15" customHeight="1">
      <c r="B76" s="107" t="s">
        <v>303</v>
      </c>
      <c r="C76" s="107"/>
      <c r="D76" s="107"/>
      <c r="E76" s="107"/>
      <c r="F76" s="107"/>
      <c r="G76" s="107"/>
    </row>
    <row r="77" spans="1:7" ht="38.65" customHeight="1">
      <c r="B77" s="107" t="s">
        <v>304</v>
      </c>
      <c r="C77" s="107"/>
      <c r="D77" s="107"/>
      <c r="E77" s="107"/>
      <c r="F77" s="107"/>
      <c r="G77" s="107"/>
    </row>
    <row r="78" spans="1:7" ht="21" customHeight="1">
      <c r="B78" s="107" t="s">
        <v>305</v>
      </c>
      <c r="C78" s="107"/>
      <c r="D78" s="107"/>
      <c r="E78" s="107"/>
      <c r="F78" s="107"/>
      <c r="G78" s="107"/>
    </row>
    <row r="79" spans="1:7" ht="19.149999999999999" customHeight="1">
      <c r="B79" s="107" t="s">
        <v>306</v>
      </c>
      <c r="C79" s="107"/>
      <c r="D79" s="107"/>
      <c r="E79" s="107"/>
      <c r="F79" s="107"/>
      <c r="G79" s="107"/>
    </row>
    <row r="80" spans="1:7">
      <c r="B80" s="109" t="s">
        <v>307</v>
      </c>
      <c r="C80" s="109"/>
      <c r="D80" s="109"/>
      <c r="E80" s="109"/>
      <c r="F80" s="109"/>
      <c r="G80" s="109"/>
    </row>
    <row r="81" spans="2:7">
      <c r="B81" s="109" t="s">
        <v>308</v>
      </c>
      <c r="C81" s="109"/>
      <c r="D81" s="109"/>
      <c r="E81" s="109"/>
      <c r="F81" s="109"/>
      <c r="G81" s="109"/>
    </row>
    <row r="82" spans="2:7" ht="20.65" customHeight="1">
      <c r="B82" s="107" t="s">
        <v>309</v>
      </c>
      <c r="C82" s="107"/>
      <c r="D82" s="107"/>
      <c r="E82" s="107"/>
      <c r="F82" s="107"/>
      <c r="G82" s="107"/>
    </row>
    <row r="83" spans="2:7">
      <c r="B83" s="109" t="s">
        <v>310</v>
      </c>
      <c r="C83" s="109"/>
      <c r="D83" s="109"/>
      <c r="E83" s="109"/>
      <c r="F83" s="109"/>
      <c r="G83" s="109"/>
    </row>
    <row r="84" spans="2:7">
      <c r="B84" s="109" t="s">
        <v>311</v>
      </c>
      <c r="C84" s="109"/>
      <c r="D84" s="109"/>
      <c r="E84" s="109"/>
      <c r="F84" s="109"/>
      <c r="G84" s="109"/>
    </row>
    <row r="85" spans="2:7">
      <c r="B85" s="109" t="s">
        <v>312</v>
      </c>
      <c r="C85" s="109"/>
      <c r="D85" s="109"/>
      <c r="E85" s="109"/>
      <c r="F85" s="109"/>
      <c r="G85" s="109"/>
    </row>
    <row r="86" spans="2:7" ht="14.45" customHeight="1">
      <c r="B86" s="109" t="s">
        <v>313</v>
      </c>
      <c r="C86" s="109"/>
      <c r="D86" s="109"/>
      <c r="E86" s="109"/>
      <c r="F86" s="109"/>
      <c r="G86" s="109"/>
    </row>
    <row r="87" spans="2:7" ht="16.5" customHeight="1">
      <c r="B87" s="110" t="s">
        <v>366</v>
      </c>
      <c r="C87" s="111"/>
      <c r="D87" s="111"/>
      <c r="E87" s="111"/>
      <c r="F87" s="111"/>
      <c r="G87" s="111"/>
    </row>
    <row r="88" spans="2:7">
      <c r="B88" s="109" t="s">
        <v>314</v>
      </c>
      <c r="C88" s="109"/>
      <c r="D88" s="109"/>
      <c r="E88" s="109"/>
      <c r="F88" s="109"/>
      <c r="G88" s="109"/>
    </row>
    <row r="89" spans="2:7">
      <c r="B89" s="109" t="s">
        <v>315</v>
      </c>
      <c r="C89" s="109"/>
      <c r="D89" s="109"/>
      <c r="E89" s="109"/>
      <c r="F89" s="109"/>
      <c r="G89" s="109"/>
    </row>
    <row r="90" spans="2:7">
      <c r="B90" s="109" t="s">
        <v>316</v>
      </c>
      <c r="C90" s="109"/>
      <c r="D90" s="109"/>
      <c r="E90" s="109"/>
      <c r="F90" s="109"/>
      <c r="G90" s="109"/>
    </row>
    <row r="91" spans="2:7">
      <c r="B91" s="109" t="s">
        <v>317</v>
      </c>
      <c r="C91" s="109"/>
      <c r="D91" s="109"/>
      <c r="E91" s="109"/>
      <c r="F91" s="109"/>
      <c r="G91" s="109"/>
    </row>
    <row r="92" spans="2:7">
      <c r="B92" s="109" t="s">
        <v>318</v>
      </c>
      <c r="C92" s="109"/>
      <c r="D92" s="109"/>
      <c r="E92" s="109"/>
      <c r="F92" s="109"/>
      <c r="G92" s="109"/>
    </row>
    <row r="93" spans="2:7" ht="20.25" customHeight="1">
      <c r="B93" s="107" t="s">
        <v>319</v>
      </c>
      <c r="C93" s="107"/>
      <c r="D93" s="107"/>
      <c r="E93" s="107"/>
      <c r="F93" s="107"/>
      <c r="G93" s="107"/>
    </row>
    <row r="94" spans="2:7">
      <c r="B94" s="109" t="s">
        <v>320</v>
      </c>
      <c r="C94" s="109"/>
      <c r="D94" s="109"/>
      <c r="E94" s="109"/>
      <c r="F94" s="109"/>
      <c r="G94" s="109"/>
    </row>
    <row r="95" spans="2:7" ht="20.25" customHeight="1">
      <c r="B95" s="107" t="s">
        <v>321</v>
      </c>
      <c r="C95" s="107"/>
      <c r="D95" s="107"/>
      <c r="E95" s="107"/>
      <c r="F95" s="107"/>
      <c r="G95" s="107"/>
    </row>
    <row r="96" spans="2:7" ht="20.25" customHeight="1">
      <c r="B96" s="107" t="s">
        <v>322</v>
      </c>
      <c r="C96" s="107"/>
      <c r="D96" s="107"/>
      <c r="E96" s="107"/>
      <c r="F96" s="107"/>
      <c r="G96" s="107"/>
    </row>
    <row r="97" spans="2:7" ht="25.15" customHeight="1">
      <c r="B97" s="102" t="s">
        <v>323</v>
      </c>
      <c r="C97" s="102"/>
      <c r="D97" s="102"/>
      <c r="E97" s="102"/>
      <c r="F97" s="102"/>
      <c r="G97" s="102"/>
    </row>
    <row r="98" spans="2:7" ht="19.5" customHeight="1">
      <c r="B98" s="102" t="s">
        <v>324</v>
      </c>
      <c r="C98" s="103"/>
      <c r="D98" s="103"/>
      <c r="E98" s="103"/>
      <c r="F98" s="103"/>
      <c r="G98" s="104"/>
    </row>
    <row r="99" spans="2:7" ht="19.5" customHeight="1">
      <c r="B99" s="102" t="s">
        <v>325</v>
      </c>
      <c r="C99" s="103"/>
      <c r="D99" s="103"/>
      <c r="E99" s="103"/>
      <c r="F99" s="103"/>
      <c r="G99" s="104"/>
    </row>
    <row r="100" spans="2:7">
      <c r="B100" s="62"/>
    </row>
    <row r="102" spans="2:7">
      <c r="B102" s="66"/>
      <c r="C102" s="66"/>
      <c r="D102" s="66"/>
      <c r="E102" s="66"/>
      <c r="F102" s="16"/>
      <c r="G102" s="9"/>
    </row>
  </sheetData>
  <sheetProtection algorithmName="SHA-512" hashValue="zh50k3ueS4mnPOO1Sx3RnRY52XUSS7eyuXShwORjiP0ytmFQEp9zVxVltzNZ8WG5blNeqZxbNo1UgM5NhVrkdw==" saltValue="t9WdtiTHYj7tOJAfo9O2Cg==" spinCount="100000" sheet="1" objects="1" scenarios="1"/>
  <mergeCells count="30">
    <mergeCell ref="B82:G82"/>
    <mergeCell ref="B83:G83"/>
    <mergeCell ref="B84:G84"/>
    <mergeCell ref="B97:G97"/>
    <mergeCell ref="B94:G94"/>
    <mergeCell ref="B95:G95"/>
    <mergeCell ref="B87:G87"/>
    <mergeCell ref="B88:G88"/>
    <mergeCell ref="B89:G89"/>
    <mergeCell ref="B90:G90"/>
    <mergeCell ref="B91:G91"/>
    <mergeCell ref="B92:G92"/>
    <mergeCell ref="B93:G93"/>
    <mergeCell ref="B96:G96"/>
    <mergeCell ref="B98:G98"/>
    <mergeCell ref="B99:G99"/>
    <mergeCell ref="A1:A2"/>
    <mergeCell ref="A11:A14"/>
    <mergeCell ref="B4:F4"/>
    <mergeCell ref="B78:G78"/>
    <mergeCell ref="B79:G79"/>
    <mergeCell ref="B15:F15"/>
    <mergeCell ref="B66:F66"/>
    <mergeCell ref="B75:G75"/>
    <mergeCell ref="B76:G76"/>
    <mergeCell ref="B77:G77"/>
    <mergeCell ref="B85:G85"/>
    <mergeCell ref="B86:G86"/>
    <mergeCell ref="B80:G80"/>
    <mergeCell ref="B81:G81"/>
  </mergeCells>
  <phoneticPr fontId="21" type="noConversion"/>
  <pageMargins left="0.7" right="0.7" top="0.75" bottom="0.75" header="0.3" footer="0.3"/>
  <pageSetup scale="50" orientation="portrait" horizontalDpi="300" verticalDpi="300" r:id="rId1"/>
  <ignoredErrors>
    <ignoredError sqref="F36:G36 G74 F8:G13 E13 E8 E36 E34 F34 G34 G66 F50:G50 F46:G47 F53:G63 F18:F21 C67:C68 G68:G69 G71 D67:G67 D72:G73 D71:F71 D70:G70 D68:F6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7B71-25BF-4E66-9711-3402D7923EAF}">
  <dimension ref="A1:G25"/>
  <sheetViews>
    <sheetView zoomScale="145" zoomScaleNormal="145" zoomScaleSheetLayoutView="120" workbookViewId="0">
      <pane ySplit="1" topLeftCell="A2" activePane="bottomLeft" state="frozen"/>
      <selection pane="bottomLeft" activeCell="B10" sqref="B10"/>
    </sheetView>
  </sheetViews>
  <sheetFormatPr baseColWidth="10" defaultColWidth="11.42578125" defaultRowHeight="15"/>
  <cols>
    <col min="1" max="1" width="6.42578125" style="11" customWidth="1"/>
    <col min="2" max="2" width="42.85546875" customWidth="1"/>
    <col min="3" max="5" width="11.42578125" customWidth="1"/>
    <col min="6" max="6" width="11.42578125" style="11" customWidth="1"/>
    <col min="7" max="7" width="11.42578125" customWidth="1"/>
  </cols>
  <sheetData>
    <row r="1" spans="1:7" s="29" customFormat="1" ht="22.5" customHeight="1" thickBot="1">
      <c r="A1" s="28"/>
      <c r="B1" s="43" t="s">
        <v>326</v>
      </c>
      <c r="C1" s="44">
        <v>2023</v>
      </c>
      <c r="D1" s="44">
        <v>2022</v>
      </c>
      <c r="E1" s="44">
        <v>2021</v>
      </c>
      <c r="F1" s="44">
        <v>2020</v>
      </c>
      <c r="G1" s="44">
        <v>2019</v>
      </c>
    </row>
    <row r="2" spans="1:7" ht="24.75" thickBot="1">
      <c r="B2" s="27" t="s">
        <v>327</v>
      </c>
      <c r="C2" s="51">
        <v>14</v>
      </c>
      <c r="D2" s="51">
        <v>15</v>
      </c>
      <c r="E2" s="3">
        <v>15</v>
      </c>
      <c r="F2" s="3">
        <v>15</v>
      </c>
      <c r="G2" s="3">
        <v>14</v>
      </c>
    </row>
    <row r="3" spans="1:7" ht="15.75" thickBot="1">
      <c r="B3" s="33" t="s">
        <v>328</v>
      </c>
      <c r="C3" s="51">
        <v>13</v>
      </c>
      <c r="D3" s="51">
        <v>14</v>
      </c>
      <c r="E3" s="3">
        <v>14</v>
      </c>
      <c r="F3" s="3">
        <v>14</v>
      </c>
      <c r="G3" s="3">
        <v>13</v>
      </c>
    </row>
    <row r="4" spans="1:7" ht="24.75" thickBot="1">
      <c r="B4" s="33" t="s">
        <v>329</v>
      </c>
      <c r="C4" s="87" t="s">
        <v>330</v>
      </c>
      <c r="D4" s="87" t="s">
        <v>331</v>
      </c>
      <c r="E4" s="30" t="s">
        <v>332</v>
      </c>
      <c r="F4" s="30" t="s">
        <v>332</v>
      </c>
      <c r="G4" s="30" t="s">
        <v>333</v>
      </c>
    </row>
    <row r="5" spans="1:7" ht="24.75" thickBot="1">
      <c r="B5" s="33" t="s">
        <v>334</v>
      </c>
      <c r="C5" s="50" t="s">
        <v>335</v>
      </c>
      <c r="D5" s="50" t="s">
        <v>336</v>
      </c>
      <c r="E5" s="3" t="s">
        <v>336</v>
      </c>
      <c r="F5" s="3" t="s">
        <v>336</v>
      </c>
      <c r="G5" s="3" t="s">
        <v>337</v>
      </c>
    </row>
    <row r="6" spans="1:7" ht="36.75" thickBot="1">
      <c r="B6" s="7" t="s">
        <v>338</v>
      </c>
      <c r="C6" s="51">
        <v>30</v>
      </c>
      <c r="D6" s="51">
        <v>18</v>
      </c>
      <c r="E6" s="3">
        <v>17</v>
      </c>
      <c r="F6" s="3">
        <v>17</v>
      </c>
      <c r="G6" s="3">
        <v>22</v>
      </c>
    </row>
    <row r="7" spans="1:7" ht="48.75" hidden="1" thickBot="1">
      <c r="B7" s="7" t="s">
        <v>339</v>
      </c>
      <c r="C7" s="53"/>
      <c r="D7" s="53"/>
      <c r="E7" s="3">
        <v>7</v>
      </c>
      <c r="F7" s="3">
        <v>5</v>
      </c>
      <c r="G7" s="3">
        <v>5</v>
      </c>
    </row>
    <row r="8" spans="1:7" ht="46.5" customHeight="1" thickBot="1">
      <c r="A8" s="11" t="s">
        <v>164</v>
      </c>
      <c r="B8" s="7" t="s">
        <v>340</v>
      </c>
      <c r="C8" s="52">
        <v>1</v>
      </c>
      <c r="D8" s="52" t="s">
        <v>44</v>
      </c>
      <c r="E8" s="31" t="s">
        <v>44</v>
      </c>
      <c r="F8" s="31" t="s">
        <v>44</v>
      </c>
      <c r="G8" s="31" t="s">
        <v>44</v>
      </c>
    </row>
    <row r="9" spans="1:7" ht="18.75" hidden="1" customHeight="1" thickBot="1">
      <c r="A9" s="11" t="s">
        <v>164</v>
      </c>
      <c r="B9" s="7" t="s">
        <v>341</v>
      </c>
      <c r="C9" s="49"/>
      <c r="D9" s="49"/>
      <c r="E9" s="23"/>
      <c r="F9" s="23">
        <v>0.98</v>
      </c>
      <c r="G9" s="23">
        <v>0.98</v>
      </c>
    </row>
    <row r="10" spans="1:7" ht="24.75" thickBot="1">
      <c r="A10" s="11" t="s">
        <v>164</v>
      </c>
      <c r="B10" s="7" t="s">
        <v>342</v>
      </c>
      <c r="C10" s="57" t="s">
        <v>343</v>
      </c>
      <c r="D10" s="57">
        <v>0.99</v>
      </c>
      <c r="E10" s="26" t="s">
        <v>344</v>
      </c>
      <c r="F10" s="26" t="s">
        <v>345</v>
      </c>
      <c r="G10" s="26" t="s">
        <v>79</v>
      </c>
    </row>
    <row r="11" spans="1:7" ht="48.75" thickBot="1">
      <c r="B11" s="7" t="s">
        <v>346</v>
      </c>
      <c r="C11" s="51">
        <v>0</v>
      </c>
      <c r="D11" s="51">
        <v>0</v>
      </c>
      <c r="E11" s="3">
        <v>1</v>
      </c>
      <c r="F11" s="3">
        <v>1</v>
      </c>
      <c r="G11" s="3" t="s">
        <v>243</v>
      </c>
    </row>
    <row r="12" spans="1:7" ht="24.75" thickBot="1">
      <c r="B12" s="7" t="s">
        <v>347</v>
      </c>
      <c r="C12" s="51" t="s">
        <v>302</v>
      </c>
      <c r="D12" s="51" t="s">
        <v>300</v>
      </c>
      <c r="E12" s="3" t="s">
        <v>301</v>
      </c>
      <c r="F12" s="3" t="s">
        <v>348</v>
      </c>
      <c r="G12" s="3" t="s">
        <v>349</v>
      </c>
    </row>
    <row r="13" spans="1:7" ht="24.75" thickBot="1">
      <c r="B13" s="7" t="s">
        <v>350</v>
      </c>
      <c r="C13" s="51" t="s">
        <v>351</v>
      </c>
      <c r="D13" s="51" t="s">
        <v>352</v>
      </c>
      <c r="E13" s="3" t="s">
        <v>353</v>
      </c>
      <c r="F13" s="3" t="s">
        <v>354</v>
      </c>
      <c r="G13" s="3" t="s">
        <v>355</v>
      </c>
    </row>
    <row r="14" spans="1:7" ht="15.75" thickBot="1">
      <c r="B14" s="7" t="s">
        <v>356</v>
      </c>
      <c r="C14" s="51" t="s">
        <v>357</v>
      </c>
      <c r="D14" s="51" t="s">
        <v>358</v>
      </c>
      <c r="E14" s="3" t="s">
        <v>359</v>
      </c>
      <c r="F14" s="3" t="s">
        <v>360</v>
      </c>
      <c r="G14" s="3" t="s">
        <v>358</v>
      </c>
    </row>
    <row r="15" spans="1:7" ht="15.75" thickBot="1">
      <c r="B15" s="39" t="s">
        <v>361</v>
      </c>
      <c r="C15" s="54">
        <v>0</v>
      </c>
      <c r="D15" s="54">
        <v>0</v>
      </c>
      <c r="E15" s="40">
        <v>0</v>
      </c>
      <c r="F15" s="40">
        <v>0</v>
      </c>
      <c r="G15" s="40">
        <v>0</v>
      </c>
    </row>
    <row r="16" spans="1:7">
      <c r="B16" s="34" t="s">
        <v>63</v>
      </c>
      <c r="C16" s="34"/>
      <c r="D16" s="34"/>
      <c r="E16" s="34"/>
    </row>
    <row r="17" spans="2:7">
      <c r="B17" s="97" t="s">
        <v>362</v>
      </c>
      <c r="C17" s="97"/>
      <c r="D17" s="97"/>
      <c r="E17" s="97"/>
      <c r="F17" s="97"/>
      <c r="G17" s="97"/>
    </row>
    <row r="18" spans="2:7" ht="23.65" customHeight="1">
      <c r="B18" s="96" t="s">
        <v>363</v>
      </c>
      <c r="C18" s="96"/>
      <c r="D18" s="96"/>
      <c r="E18" s="96"/>
      <c r="F18" s="96"/>
      <c r="G18" s="96"/>
    </row>
    <row r="19" spans="2:7" ht="18.75" customHeight="1">
      <c r="B19" s="96" t="s">
        <v>364</v>
      </c>
      <c r="C19" s="96"/>
      <c r="D19" s="96"/>
      <c r="E19" s="96"/>
      <c r="F19" s="96"/>
      <c r="G19" s="96"/>
    </row>
    <row r="20" spans="2:7" ht="28.5" customHeight="1">
      <c r="B20" s="112" t="s">
        <v>365</v>
      </c>
      <c r="C20" s="112"/>
      <c r="D20" s="112"/>
      <c r="E20" s="112"/>
      <c r="F20" s="112"/>
      <c r="G20" s="112"/>
    </row>
    <row r="21" spans="2:7">
      <c r="B21" s="34"/>
      <c r="C21" s="34"/>
      <c r="D21" s="34"/>
      <c r="E21" s="34"/>
    </row>
    <row r="22" spans="2:7">
      <c r="B22" s="34"/>
      <c r="C22" s="34"/>
      <c r="D22" s="34"/>
      <c r="E22" s="34"/>
    </row>
    <row r="23" spans="2:7">
      <c r="B23" s="34"/>
      <c r="C23" s="34"/>
      <c r="D23" s="34"/>
      <c r="E23" s="34"/>
    </row>
    <row r="24" spans="2:7">
      <c r="B24" s="34"/>
      <c r="C24" s="34"/>
      <c r="D24" s="34"/>
      <c r="E24" s="34"/>
    </row>
    <row r="25" spans="2:7">
      <c r="B25" s="34"/>
      <c r="C25" s="34"/>
      <c r="D25" s="34"/>
      <c r="E25" s="34"/>
    </row>
  </sheetData>
  <sheetProtection algorithmName="SHA-512" hashValue="Oi3sD2m0be+2tDKRZu6caS6KlSkZyyNUALb0cDvQxWKd13jgJs6ypaorx3mrKT//X0hRHdZcgf/jS1o0T2prTQ==" saltValue="wvErVg03kFLIuDLOmhHJCA==" spinCount="100000" sheet="1" objects="1" scenarios="1"/>
  <mergeCells count="4">
    <mergeCell ref="B19:G19"/>
    <mergeCell ref="B20:G20"/>
    <mergeCell ref="B17:G17"/>
    <mergeCell ref="B18:G18"/>
  </mergeCells>
  <phoneticPr fontId="21" type="noConversion"/>
  <pageMargins left="0.7" right="0.7" top="0.75" bottom="0.75" header="0.3" footer="0.3"/>
  <pageSetup scale="72" orientation="portrait" horizontalDpi="300" verticalDpi="300" r:id="rId1"/>
  <ignoredErrors>
    <ignoredError sqref="F8:G8 D8:E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46edc4a-20a2-4b2a-ae2d-e944b8755f4d" xsi:nil="true"/>
    <lcf76f155ced4ddcb4097134ff3c332f xmlns="980851cb-b1bf-45be-8ca8-52346257625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F8E22E1676D342B168B6EA6AF87CCE" ma:contentTypeVersion="18" ma:contentTypeDescription="Crée un document." ma:contentTypeScope="" ma:versionID="e3fce634ae288c6129c8aa8179e00728">
  <xsd:schema xmlns:xsd="http://www.w3.org/2001/XMLSchema" xmlns:xs="http://www.w3.org/2001/XMLSchema" xmlns:p="http://schemas.microsoft.com/office/2006/metadata/properties" xmlns:ns2="980851cb-b1bf-45be-8ca8-52346257625a" xmlns:ns3="54f43169-2dda-4c20-9542-5c4b3137cf7d" xmlns:ns4="646edc4a-20a2-4b2a-ae2d-e944b8755f4d" targetNamespace="http://schemas.microsoft.com/office/2006/metadata/properties" ma:root="true" ma:fieldsID="38218842f53e764ab87c3f1b1340d2e2" ns2:_="" ns3:_="" ns4:_="">
    <xsd:import namespace="980851cb-b1bf-45be-8ca8-52346257625a"/>
    <xsd:import namespace="54f43169-2dda-4c20-9542-5c4b3137cf7d"/>
    <xsd:import namespace="646edc4a-20a2-4b2a-ae2d-e944b8755f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0851cb-b1bf-45be-8ca8-523462576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72be92d5-a8f5-4c82-bef9-59ee16e2a4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f43169-2dda-4c20-9542-5c4b3137cf7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6edc4a-20a2-4b2a-ae2d-e944b8755f4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9e96282-57a6-4d23-b4f2-46d4a55993da}" ma:internalName="TaxCatchAll" ma:showField="CatchAllData" ma:web="54f43169-2dda-4c20-9542-5c4b3137cf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090FD-BD5B-4E9B-98FC-4C8F61A0720D}">
  <ds:schemaRefs>
    <ds:schemaRef ds:uri="http://schemas.microsoft.com/sharepoint/v3/contenttype/forms"/>
  </ds:schemaRefs>
</ds:datastoreItem>
</file>

<file path=customXml/itemProps2.xml><?xml version="1.0" encoding="utf-8"?>
<ds:datastoreItem xmlns:ds="http://schemas.openxmlformats.org/officeDocument/2006/customXml" ds:itemID="{C84325F4-BB7C-4913-8BA7-34046E8F85E8}">
  <ds:schemaRefs>
    <ds:schemaRef ds:uri="http://purl.org/dc/elements/1.1/"/>
    <ds:schemaRef ds:uri="http://schemas.microsoft.com/office/2006/metadata/properties"/>
    <ds:schemaRef ds:uri="http://www.w3.org/XML/1998/namespace"/>
    <ds:schemaRef ds:uri="http://schemas.microsoft.com/office/2006/documentManagement/types"/>
    <ds:schemaRef ds:uri="http://purl.org/dc/terms/"/>
    <ds:schemaRef ds:uri="http://purl.org/dc/dcmitype/"/>
    <ds:schemaRef ds:uri="980851cb-b1bf-45be-8ca8-52346257625a"/>
    <ds:schemaRef ds:uri="http://schemas.microsoft.com/office/infopath/2007/PartnerControls"/>
    <ds:schemaRef ds:uri="http://schemas.openxmlformats.org/package/2006/metadata/core-properties"/>
    <ds:schemaRef ds:uri="646edc4a-20a2-4b2a-ae2d-e944b8755f4d"/>
    <ds:schemaRef ds:uri="54f43169-2dda-4c20-9542-5c4b3137cf7d"/>
  </ds:schemaRefs>
</ds:datastoreItem>
</file>

<file path=customXml/itemProps3.xml><?xml version="1.0" encoding="utf-8"?>
<ds:datastoreItem xmlns:ds="http://schemas.openxmlformats.org/officeDocument/2006/customXml" ds:itemID="{A90D94BD-3AD7-4E06-8A04-AEE6E234D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0851cb-b1bf-45be-8ca8-52346257625a"/>
    <ds:schemaRef ds:uri="54f43169-2dda-4c20-9542-5c4b3137cf7d"/>
    <ds:schemaRef ds:uri="646edc4a-20a2-4b2a-ae2d-e944b8755f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21157ca-bce3-41a8-8aa7-a23c4639610a}" enabled="0" method="" siteId="{c21157ca-bce3-41a8-8aa7-a23c4639610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Couverture</vt:lpstr>
      <vt:lpstr>Environnement</vt:lpstr>
      <vt:lpstr>Social</vt:lpstr>
      <vt:lpstr>Gouvernance</vt:lpstr>
      <vt:lpstr>Environnement!Zone_d_impression</vt:lpstr>
      <vt:lpstr>Gouvernance!Zone_d_impression</vt:lpstr>
      <vt:lpstr>Social!Zone_d_impression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Guimont, Corinne</dc:creator>
  <cp:keywords/>
  <dc:description/>
  <cp:lastModifiedBy>Hallahan Pilotte, Elizabeth</cp:lastModifiedBy>
  <cp:revision/>
  <cp:lastPrinted>2024-06-17T12:59:39Z</cp:lastPrinted>
  <dcterms:created xsi:type="dcterms:W3CDTF">2021-03-31T19:55:49Z</dcterms:created>
  <dcterms:modified xsi:type="dcterms:W3CDTF">2024-06-17T13:56:58Z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0x010100E1F8E22E1676D342B168B6EA6AF87CCE</vt:lpwstr>
  </property>
  <property fmtid="{D5CDD505-2E9C-101B-9397-08002B2CF9AE}" pid="3" name="MediaServiceImageTags">
    <vt:lpwstr/>
  </property>
  <property fmtid="{D5CDD505-2E9C-101B-9397-08002B2CF9AE}" pid="4" name="JCWorkbookID">
    <vt:lpwstr>690c7c1e-4c78-455a-a2b8-6a23ec836abe</vt:lpwstr>
  </property>
</Properties>
</file>